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8190" tabRatio="158"/>
  </bookViews>
  <sheets>
    <sheet name="Приложение 1" sheetId="1" r:id="rId1"/>
  </sheets>
  <definedNames>
    <definedName name="_xlnm.Print_Titles" localSheetId="0">'Приложение 1'!$18:$21</definedName>
    <definedName name="_xlnm.Print_Area" localSheetId="0">'Приложение 1'!$A$1:$BW$252</definedName>
  </definedNames>
  <calcPr calcId="144525"/>
</workbook>
</file>

<file path=xl/calcChain.xml><?xml version="1.0" encoding="utf-8"?>
<calcChain xmlns="http://schemas.openxmlformats.org/spreadsheetml/2006/main">
  <c r="AW93" i="1" l="1"/>
  <c r="AZ171" i="1" l="1"/>
  <c r="AW186" i="1" l="1"/>
  <c r="AZ199" i="1"/>
  <c r="AZ198" i="1"/>
  <c r="AZ197" i="1"/>
  <c r="AZ196" i="1"/>
  <c r="AW170" i="1"/>
  <c r="AZ181" i="1"/>
  <c r="AZ182" i="1"/>
  <c r="AZ183" i="1"/>
  <c r="AZ184" i="1"/>
  <c r="AZ180" i="1"/>
  <c r="AW180" i="1"/>
  <c r="AZ123" i="1"/>
  <c r="AZ122" i="1"/>
  <c r="AW46" i="1"/>
  <c r="AZ68" i="1"/>
  <c r="AZ67" i="1"/>
  <c r="AZ66" i="1"/>
  <c r="AZ165" i="1" l="1"/>
  <c r="AZ102" i="1"/>
  <c r="AZ110" i="1"/>
  <c r="AZ109" i="1"/>
  <c r="AW124" i="1"/>
  <c r="AZ134" i="1"/>
  <c r="AZ193" i="1"/>
  <c r="AZ194" i="1"/>
  <c r="AW192" i="1"/>
  <c r="AX26" i="1" l="1"/>
  <c r="AY26" i="1"/>
  <c r="AW26" i="1"/>
  <c r="AX25" i="1"/>
  <c r="AY25" i="1"/>
  <c r="AW28" i="1"/>
  <c r="AW27" i="1" s="1"/>
  <c r="AW50" i="1"/>
  <c r="AW45" i="1" s="1"/>
  <c r="AW25" i="1"/>
  <c r="AZ167" i="1" l="1"/>
  <c r="AZ142" i="1"/>
  <c r="AZ132" i="1"/>
  <c r="AZ212" i="1"/>
  <c r="AX151" i="1"/>
  <c r="AY211" i="1"/>
  <c r="AY210" i="1" s="1"/>
  <c r="AY186" i="1"/>
  <c r="AW200" i="1"/>
  <c r="AX200" i="1"/>
  <c r="AY200" i="1"/>
  <c r="AV200" i="1"/>
  <c r="AY188" i="1"/>
  <c r="AX159" i="1"/>
  <c r="AX158" i="1" s="1"/>
  <c r="AY159" i="1"/>
  <c r="AY158" i="1" s="1"/>
  <c r="AW152" i="1"/>
  <c r="AX152" i="1"/>
  <c r="AY152" i="1"/>
  <c r="AY151" i="1" s="1"/>
  <c r="AV152" i="1"/>
  <c r="AY93" i="1"/>
  <c r="AZ80" i="1"/>
  <c r="AZ54" i="1"/>
  <c r="AV28" i="1"/>
  <c r="AX28" i="1"/>
  <c r="AY28" i="1"/>
  <c r="AY27" i="1" s="1"/>
  <c r="AU28" i="1"/>
  <c r="AZ83" i="1" l="1"/>
  <c r="AZ208" i="1"/>
  <c r="AZ191" i="1"/>
  <c r="AZ187" i="1"/>
  <c r="AW161" i="1"/>
  <c r="AW151" i="1"/>
  <c r="AW137" i="1"/>
  <c r="AZ144" i="1"/>
  <c r="AZ143" i="1"/>
  <c r="AZ73" i="1"/>
  <c r="AW113" i="1"/>
  <c r="AZ116" i="1"/>
  <c r="AZ115" i="1"/>
  <c r="AW159" i="1" l="1"/>
  <c r="AW158" i="1" s="1"/>
  <c r="AV93" i="1"/>
  <c r="AV98" i="1"/>
  <c r="AV85" i="1" l="1"/>
  <c r="AZ33" i="1"/>
  <c r="AX124" i="1"/>
  <c r="AY124" i="1"/>
  <c r="AV124" i="1" l="1"/>
  <c r="AZ195" i="1"/>
  <c r="AZ192" i="1"/>
  <c r="AV170" i="1"/>
  <c r="AZ153" i="1"/>
  <c r="AZ154" i="1"/>
  <c r="AZ155" i="1"/>
  <c r="AZ156" i="1"/>
  <c r="AV137" i="1"/>
  <c r="AV74" i="1"/>
  <c r="AZ65" i="1"/>
  <c r="AZ64" i="1"/>
  <c r="AV151" i="1" l="1"/>
  <c r="AZ204" i="1"/>
  <c r="AV57" i="1" l="1"/>
  <c r="AV46" i="1" s="1"/>
  <c r="AW57" i="1"/>
  <c r="AX57" i="1"/>
  <c r="AY57" i="1"/>
  <c r="AZ60" i="1"/>
  <c r="AZ121" i="1" l="1"/>
  <c r="AZ120" i="1"/>
  <c r="AV136" i="1"/>
  <c r="AV188" i="1" l="1"/>
  <c r="AV186" i="1" s="1"/>
  <c r="AV185" i="1" l="1"/>
  <c r="AZ252" i="1"/>
  <c r="AZ251" i="1"/>
  <c r="AZ221" i="1"/>
  <c r="AZ202" i="1"/>
  <c r="AZ178" i="1"/>
  <c r="AZ177" i="1"/>
  <c r="AZ150" i="1"/>
  <c r="AZ141" i="1"/>
  <c r="AZ119" i="1"/>
  <c r="AZ118" i="1"/>
  <c r="AZ117" i="1"/>
  <c r="AZ113" i="1"/>
  <c r="AV71" i="1"/>
  <c r="AZ82" i="1"/>
  <c r="AZ81" i="1"/>
  <c r="AZ63" i="1"/>
  <c r="AZ38" i="1"/>
  <c r="AZ37" i="1"/>
  <c r="AZ49" i="1" l="1"/>
  <c r="AV26" i="1" l="1"/>
  <c r="AU26" i="1"/>
  <c r="AZ31" i="1"/>
  <c r="AV25" i="1"/>
  <c r="AU25" i="1"/>
  <c r="AZ160" i="1" l="1"/>
  <c r="AZ129" i="1"/>
  <c r="AZ112" i="1"/>
  <c r="AZ101" i="1"/>
  <c r="AZ78" i="1"/>
  <c r="AZ72" i="1"/>
  <c r="AZ47" i="1"/>
  <c r="AZ44" i="1"/>
  <c r="AZ151" i="1" l="1"/>
  <c r="AZ152" i="1"/>
  <c r="AY185" i="1"/>
  <c r="AZ200" i="1"/>
  <c r="AZ111" i="1"/>
  <c r="AU57" i="1"/>
  <c r="AZ57" i="1" s="1"/>
  <c r="AZ61" i="1"/>
  <c r="AZ59" i="1"/>
  <c r="AZ128" i="1" l="1"/>
  <c r="AX93" i="1"/>
  <c r="AX211" i="1"/>
  <c r="AX210" i="1" s="1"/>
  <c r="AW211" i="1"/>
  <c r="AW210" i="1" s="1"/>
  <c r="AX188" i="1"/>
  <c r="AX186" i="1" s="1"/>
  <c r="AX185" i="1" s="1"/>
  <c r="AW188" i="1"/>
  <c r="AY137" i="1"/>
  <c r="AY136" i="1" s="1"/>
  <c r="AX137" i="1"/>
  <c r="AX136" i="1" s="1"/>
  <c r="AW136" i="1"/>
  <c r="AZ126" i="1"/>
  <c r="AZ91" i="1"/>
  <c r="AZ89" i="1"/>
  <c r="AZ87" i="1"/>
  <c r="AX50" i="1"/>
  <c r="AX27" i="1"/>
  <c r="AW185" i="1" l="1"/>
  <c r="AV218" i="1"/>
  <c r="AV217" i="1" s="1"/>
  <c r="AZ213" i="1"/>
  <c r="AV211" i="1"/>
  <c r="AV210" i="1" s="1"/>
  <c r="AZ210" i="1" s="1"/>
  <c r="AZ189" i="1"/>
  <c r="AZ190" i="1"/>
  <c r="AZ188" i="1"/>
  <c r="AV161" i="1"/>
  <c r="AV159" i="1" s="1"/>
  <c r="AV158" i="1" s="1"/>
  <c r="AZ211" i="1" l="1"/>
  <c r="AZ186" i="1" l="1"/>
  <c r="AY218" i="1" l="1"/>
  <c r="AY217" i="1" s="1"/>
  <c r="AX218" i="1"/>
  <c r="AX217" i="1" s="1"/>
  <c r="AW218" i="1"/>
  <c r="AZ220" i="1"/>
  <c r="AZ219" i="1"/>
  <c r="AX46" i="1"/>
  <c r="AX45" i="1" s="1"/>
  <c r="AV45" i="1"/>
  <c r="AZ48" i="1"/>
  <c r="AZ34" i="1"/>
  <c r="AZ30" i="1"/>
  <c r="AV27" i="1"/>
  <c r="AU218" i="1"/>
  <c r="AU217" i="1" s="1"/>
  <c r="AZ173" i="1"/>
  <c r="AZ174" i="1"/>
  <c r="AZ175" i="1"/>
  <c r="AZ162" i="1"/>
  <c r="AZ163" i="1"/>
  <c r="AZ164" i="1"/>
  <c r="AU137" i="1"/>
  <c r="AU136" i="1" s="1"/>
  <c r="AU124" i="1"/>
  <c r="AZ124" i="1" s="1"/>
  <c r="AY98" i="1"/>
  <c r="AY85" i="1" s="1"/>
  <c r="AX98" i="1"/>
  <c r="AX85" i="1" s="1"/>
  <c r="AW98" i="1"/>
  <c r="AW85" i="1" s="1"/>
  <c r="AU98" i="1"/>
  <c r="AZ100" i="1"/>
  <c r="AU93" i="1"/>
  <c r="AZ103" i="1"/>
  <c r="AZ98" i="1" l="1"/>
  <c r="AZ218" i="1"/>
  <c r="AW217" i="1"/>
  <c r="AU85" i="1"/>
  <c r="AZ107" i="1"/>
  <c r="AZ55" i="1"/>
  <c r="AY50" i="1"/>
  <c r="AY46" i="1" s="1"/>
  <c r="AY45" i="1" s="1"/>
  <c r="AU50" i="1"/>
  <c r="AU46" i="1" s="1"/>
  <c r="AZ52" i="1"/>
  <c r="AZ53" i="1"/>
  <c r="AZ46" i="1" l="1"/>
  <c r="AZ217" i="1"/>
  <c r="AZ79" i="1"/>
  <c r="AY74" i="1"/>
  <c r="AY71" i="1" s="1"/>
  <c r="AY70" i="1" s="1"/>
  <c r="AY22" i="1" s="1"/>
  <c r="AX74" i="1"/>
  <c r="AX71" i="1" s="1"/>
  <c r="AW74" i="1"/>
  <c r="AV70" i="1"/>
  <c r="AU74" i="1"/>
  <c r="AU71" i="1" s="1"/>
  <c r="AU70" i="1" s="1"/>
  <c r="AZ77" i="1"/>
  <c r="AZ76" i="1"/>
  <c r="AY24" i="1" l="1"/>
  <c r="AW71" i="1"/>
  <c r="AW70" i="1" s="1"/>
  <c r="AW22" i="1" s="1"/>
  <c r="AW201" i="1" s="1"/>
  <c r="AX70" i="1"/>
  <c r="AX22" i="1" s="1"/>
  <c r="AZ74" i="1"/>
  <c r="AU172" i="1"/>
  <c r="AU161" i="1"/>
  <c r="AU159" i="1" s="1"/>
  <c r="AZ96" i="1"/>
  <c r="AZ95" i="1"/>
  <c r="AZ93" i="1"/>
  <c r="AZ50" i="1"/>
  <c r="AU45" i="1"/>
  <c r="AZ32" i="1"/>
  <c r="AZ28" i="1"/>
  <c r="AZ85" i="1"/>
  <c r="AU158" i="1" l="1"/>
  <c r="AU22" i="1" s="1"/>
  <c r="AZ71" i="1"/>
  <c r="AZ70" i="1"/>
  <c r="AX24" i="1"/>
  <c r="AW24" i="1"/>
  <c r="AU170" i="1"/>
  <c r="AZ170" i="1" s="1"/>
  <c r="AZ172" i="1"/>
  <c r="AU27" i="1"/>
  <c r="AZ27" i="1" s="1"/>
  <c r="AZ161" i="1"/>
  <c r="AZ159" i="1" s="1"/>
  <c r="AZ45" i="1"/>
  <c r="AZ21" i="1"/>
  <c r="BA21" i="1" s="1"/>
  <c r="AK22" i="1"/>
  <c r="V25" i="1"/>
  <c r="W25" i="1"/>
  <c r="X25" i="1"/>
  <c r="Y25" i="1"/>
  <c r="Z25" i="1"/>
  <c r="AA25" i="1"/>
  <c r="AB25" i="1"/>
  <c r="AC25" i="1"/>
  <c r="AG27" i="1"/>
  <c r="AG22" i="1" s="1"/>
  <c r="AH27" i="1"/>
  <c r="AH22" i="1" s="1"/>
  <c r="AI27" i="1"/>
  <c r="AI22" i="1" s="1"/>
  <c r="AJ27" i="1"/>
  <c r="AJ22" i="1" s="1"/>
  <c r="AF241" i="1" s="1"/>
  <c r="AF242" i="1" s="1"/>
  <c r="AL27" i="1"/>
  <c r="AL22" i="1" s="1"/>
  <c r="AP27" i="1"/>
  <c r="AP22" i="1" s="1"/>
  <c r="BA152" i="1"/>
  <c r="AU214" i="1"/>
  <c r="AV214" i="1"/>
  <c r="AW214" i="1"/>
  <c r="AG245" i="1"/>
  <c r="AG246" i="1" s="1"/>
  <c r="AG247" i="1"/>
  <c r="AG248" i="1"/>
  <c r="AZ214" i="1" l="1"/>
  <c r="AZ158" i="1"/>
  <c r="AG249" i="1"/>
  <c r="AG250" i="1"/>
  <c r="U25" i="1"/>
  <c r="BE25" i="1"/>
  <c r="B21" i="1"/>
  <c r="C21" i="1" s="1"/>
  <c r="D21" i="1" s="1"/>
  <c r="E21" i="1" s="1"/>
  <c r="F21" i="1" s="1"/>
  <c r="G21" i="1" s="1"/>
  <c r="H21" i="1" s="1"/>
  <c r="I21" i="1" s="1"/>
  <c r="J21" i="1" s="1"/>
  <c r="L21" i="1" s="1"/>
  <c r="M21" i="1" s="1"/>
  <c r="N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U21" i="1" s="1"/>
  <c r="AV21" i="1" s="1"/>
  <c r="AW21" i="1" s="1"/>
  <c r="AX21" i="1" s="1"/>
  <c r="AY21" i="1" s="1"/>
  <c r="BF28" i="1"/>
  <c r="BF27" i="1" s="1"/>
  <c r="BF22" i="1" s="1"/>
  <c r="BG28" i="1"/>
  <c r="BG27" i="1" s="1"/>
  <c r="BG22" i="1" s="1"/>
  <c r="BH28" i="1"/>
  <c r="BH27" i="1" s="1"/>
  <c r="BH22" i="1" s="1"/>
  <c r="BI28" i="1"/>
  <c r="BI27" i="1" s="1"/>
  <c r="BI22" i="1" s="1"/>
  <c r="BJ28" i="1"/>
  <c r="BJ27" i="1" s="1"/>
  <c r="BJ22" i="1" s="1"/>
  <c r="BL28" i="1"/>
  <c r="BL27" i="1" s="1"/>
  <c r="BL22" i="1" s="1"/>
  <c r="BM28" i="1"/>
  <c r="BM27" i="1" s="1"/>
  <c r="BM22" i="1" s="1"/>
  <c r="BO28" i="1"/>
  <c r="BO27" i="1" s="1"/>
  <c r="BO22" i="1" s="1"/>
  <c r="BP28" i="1"/>
  <c r="BP27" i="1" s="1"/>
  <c r="BP22" i="1" s="1"/>
  <c r="BR28" i="1"/>
  <c r="BR27" i="1" s="1"/>
  <c r="BR22" i="1" s="1"/>
  <c r="BS28" i="1"/>
  <c r="BS27" i="1" s="1"/>
  <c r="BS22" i="1" s="1"/>
  <c r="BT28" i="1"/>
  <c r="BT27" i="1" s="1"/>
  <c r="BT22" i="1" s="1"/>
  <c r="BU28" i="1"/>
  <c r="BU27" i="1" s="1"/>
  <c r="BU22" i="1" s="1"/>
  <c r="BE210" i="1"/>
  <c r="BE28" i="1" s="1"/>
  <c r="BE27" i="1" s="1"/>
  <c r="BE22" i="1" s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K210" i="1" l="1"/>
  <c r="BK28" i="1" s="1"/>
  <c r="BK27" i="1" s="1"/>
  <c r="BK22" i="1" s="1"/>
  <c r="BV213" i="1"/>
  <c r="AU24" i="1" l="1"/>
  <c r="BN210" i="1"/>
  <c r="BN28" i="1" s="1"/>
  <c r="BN27" i="1" s="1"/>
  <c r="BN22" i="1" s="1"/>
  <c r="BQ210" i="1" l="1"/>
  <c r="BQ28" i="1" s="1"/>
  <c r="BQ27" i="1" s="1"/>
  <c r="BQ22" i="1" s="1"/>
  <c r="BV28" i="1" l="1"/>
  <c r="BV27" i="1" s="1"/>
  <c r="AZ139" i="1"/>
  <c r="AZ136" i="1"/>
  <c r="AZ137" i="1"/>
  <c r="AZ185" i="1"/>
  <c r="AV22" i="1"/>
  <c r="AV201" i="1" s="1"/>
  <c r="AV24" i="1" l="1"/>
  <c r="AZ22" i="1"/>
</calcChain>
</file>

<file path=xl/sharedStrings.xml><?xml version="1.0" encoding="utf-8"?>
<sst xmlns="http://schemas.openxmlformats.org/spreadsheetml/2006/main" count="678" uniqueCount="259">
  <si>
    <t xml:space="preserve">Характеристика   муниципальной  программы </t>
  </si>
  <si>
    <t>«Комплексное развитие территории муниципального образования сельское поселение "Победа" Ржевского района Тверской области на 2016-2020 годы"</t>
  </si>
  <si>
    <t>Администратор муниципальной программы   -  Администрация муниципального образования сельское поселение "Победа"</t>
  </si>
  <si>
    <t>Принятые обозначения и сокращения:</t>
  </si>
  <si>
    <t>1. Программа - муниципальная программа  «Комплексное развитие территории муниципального образования сельское поселение "Победа" Ржевского района Тверской области на 2016-2020 годы</t>
  </si>
  <si>
    <t>2. Подпрограмма  - подпрограмма муниципальной программы  «Комплексное развитие территории муниципального образования сельское поселение "Победа" Ржевского района Тверской области на 2016-2020 годы</t>
  </si>
  <si>
    <t>3. Задача  - задача  подпрограммы.</t>
  </si>
  <si>
    <t>4. Мероприятие - мероприятие подпрограммы.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</si>
  <si>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</si>
  <si>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 xml:space="preserve">Коды бюджетной классификации </t>
  </si>
  <si>
    <t>Дополнительный аналитический код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</si>
  <si>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</si>
  <si>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</si>
  <si>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</si>
  <si>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</si>
  <si>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</si>
  <si>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</si>
  <si>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Финансоый год, предшедствующий реализации программы,  2013 год</t>
  </si>
  <si>
    <t>Объем ассигнований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</si>
  <si>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</si>
  <si>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</si>
  <si>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</si>
  <si>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</si>
  <si>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</si>
  <si>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</si>
  <si>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</si>
  <si>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</si>
  <si>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</si>
  <si>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</si>
  <si>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</si>
  <si>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Задача подпрограммы</t>
  </si>
  <si>
    <t>Направление расходов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</si>
  <si>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</si>
  <si>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</si>
  <si>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</si>
  <si>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</si>
  <si>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</si>
  <si>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</si>
  <si>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</si>
  <si>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</si>
  <si>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>2016 год</t>
  </si>
  <si>
    <t>2017 год</t>
  </si>
  <si>
    <t>2018 год</t>
  </si>
  <si>
    <t>2019 год</t>
  </si>
  <si>
    <t>2020 год</t>
  </si>
  <si>
    <t xml:space="preserve">Программа, всего </t>
  </si>
  <si>
    <t>тыс.руб.</t>
  </si>
  <si>
    <r>
      <rPr>
        <b/>
        <sz val="12"/>
        <rFont val="Times New Roman"/>
        <family val="1"/>
        <charset val="204"/>
      </rPr>
      <t xml:space="preserve">Цель  1 </t>
    </r>
    <r>
      <rPr>
        <sz val="12"/>
        <rFont val="Times New Roman"/>
        <family val="1"/>
        <charset val="204"/>
      </rPr>
      <t xml:space="preserve"> </t>
    </r>
    <r>
      <rPr>
        <sz val="12"/>
        <rFont val="Calibri"/>
        <family val="2"/>
        <charset val="204"/>
      </rPr>
      <t>Создание комплексных благоприятных социально-бытовых условий для проживания на территории муниципального образования сельское поселение "Победа" Ржевского района Тверской области, повышение качества жизни населения</t>
    </r>
  </si>
  <si>
    <t>-</t>
  </si>
  <si>
    <t>x</t>
  </si>
  <si>
    <t>%</t>
  </si>
  <si>
    <r>
      <t>Подпрограмма 1  «Обеспечение пожарной безопасности в сельском поселении "Победа"</t>
    </r>
    <r>
      <rPr>
        <sz val="12"/>
        <rFont val="Times New Roman"/>
        <family val="1"/>
        <charset val="204"/>
      </rPr>
      <t xml:space="preserve"> </t>
    </r>
  </si>
  <si>
    <t>тыс.руб</t>
  </si>
  <si>
    <t xml:space="preserve">Показатель  1   «Сокращение числа пожаров» </t>
  </si>
  <si>
    <t>шт.</t>
  </si>
  <si>
    <t>Б</t>
  </si>
  <si>
    <t xml:space="preserve"> Мероприятие 1 «Опашка населенных пунктов" </t>
  </si>
  <si>
    <t xml:space="preserve">Мероприятие  2 «Устройство, содержание и ремонт противопожарного водоснабжения, очистка противопожарных водоемов» </t>
  </si>
  <si>
    <t>тыс. руб.</t>
  </si>
  <si>
    <r>
      <t>Показатель 1  " Количество  объектов пожарного водоснабжения"</t>
    </r>
    <r>
      <rPr>
        <sz val="10"/>
        <rFont val="Times New Roman"/>
        <family val="1"/>
        <charset val="204"/>
      </rPr>
      <t xml:space="preserve"> </t>
    </r>
  </si>
  <si>
    <t>Задача 2 " Организация обучения мерам пожарной безопасности и пропаганда пожарно-технических знаний"</t>
  </si>
  <si>
    <t>да/нет</t>
  </si>
  <si>
    <t>да</t>
  </si>
  <si>
    <t>Показатель 1 " Число граждан, прошедших обучение"</t>
  </si>
  <si>
    <t>чел.</t>
  </si>
  <si>
    <t>Показатель 1" Число граждан, прошедших инструктаж"</t>
  </si>
  <si>
    <t>Показатель 1 "Количество членов ДПД"</t>
  </si>
  <si>
    <t>Подпрограмма 2 «Осуществление дорожной деятельности  в границах сельского поселения "Победа"</t>
  </si>
  <si>
    <t>Задача 1 «Ремонт и содержание существующей  сети автодорог в целях ее сохранения"</t>
  </si>
  <si>
    <t>Показатель  1 « Количество отремонтированных дорог (км)»</t>
  </si>
  <si>
    <t>км.</t>
  </si>
  <si>
    <t>Мероприятие 1 "Работы по содержанию автомобильных дорог"</t>
  </si>
  <si>
    <t>Показатель 1 «Количество дорог»</t>
  </si>
  <si>
    <t>км</t>
  </si>
  <si>
    <t>Показатель 1  "  Количество грейдированных дорог (км)»</t>
  </si>
  <si>
    <t xml:space="preserve">Подпрограмма 3 «Поддержка жилищно-коммунального хозяйства и благоустройства территории сельского поселения "Победа"
</t>
  </si>
  <si>
    <t>Задача 1 «Повышение качества коммунальных услуг и их экономическую доступность для населения"</t>
  </si>
  <si>
    <t>шт</t>
  </si>
  <si>
    <t>Мероприятие 1 «Содержание и ремонт сетей водоснабжения и водоотведения»</t>
  </si>
  <si>
    <t>Показатель  1 "  Количеество отремонтированных объектов содержания"</t>
  </si>
  <si>
    <t>ед.</t>
  </si>
  <si>
    <r>
      <t xml:space="preserve">Показатель 1 </t>
    </r>
    <r>
      <rPr>
        <sz val="12"/>
        <rFont val="Times New Roman"/>
        <family val="1"/>
        <charset val="1"/>
      </rPr>
      <t>“Количество благоустроенных населенных пунктов"</t>
    </r>
  </si>
  <si>
    <r>
      <t xml:space="preserve">Показатель 1  </t>
    </r>
    <r>
      <rPr>
        <sz val="12"/>
        <rFont val="Times New Roman"/>
        <family val="1"/>
        <charset val="1"/>
      </rPr>
      <t>" Количество объектов воинских захоронений "</t>
    </r>
  </si>
  <si>
    <r>
      <t>Мероприятие 2</t>
    </r>
    <r>
      <rPr>
        <sz val="12"/>
        <rFont val="Times New Roman"/>
        <family val="1"/>
        <charset val="204"/>
      </rPr>
      <t xml:space="preserve"> “Окашивание  населенных пунктов ” </t>
    </r>
  </si>
  <si>
    <t>кв.м</t>
  </si>
  <si>
    <r>
      <t xml:space="preserve">Мероприятие 3 </t>
    </r>
    <r>
      <rPr>
        <sz val="12"/>
        <color indexed="8"/>
        <rFont val="Times New Roman"/>
        <family val="1"/>
        <charset val="1"/>
      </rPr>
      <t xml:space="preserve"> «Приобретение материалов для благоустройства» </t>
    </r>
  </si>
  <si>
    <r>
      <t xml:space="preserve">Показатель 1  " </t>
    </r>
    <r>
      <rPr>
        <sz val="12"/>
        <color indexed="8"/>
        <rFont val="Times New Roman"/>
        <family val="1"/>
      </rPr>
      <t xml:space="preserve"> Количество  приобретенных материалов»</t>
    </r>
  </si>
  <si>
    <r>
      <t xml:space="preserve"> Показатель 1 </t>
    </r>
    <r>
      <rPr>
        <sz val="12"/>
        <rFont val="Times New Roman"/>
        <family val="1"/>
        <charset val="1"/>
      </rPr>
      <t>« Количество объектов уличного освещения»</t>
    </r>
  </si>
  <si>
    <r>
      <t xml:space="preserve">Показатель  1 </t>
    </r>
    <r>
      <rPr>
        <sz val="12"/>
        <rFont val="Times New Roman"/>
        <family val="1"/>
        <charset val="1"/>
      </rPr>
      <t>“Количество благоустроенных населенных пунктов"</t>
    </r>
  </si>
  <si>
    <t>Задача 3 " Создание комфортных условий для проживания граждан на территории сельского поселения"</t>
  </si>
  <si>
    <r>
      <t>Показатель:</t>
    </r>
    <r>
      <rPr>
        <sz val="12"/>
        <rFont val="Times New Roman"/>
        <family val="1"/>
        <charset val="1"/>
      </rPr>
      <t xml:space="preserve"> “Количество оказанных услуг  по муниципальному имуществу»</t>
    </r>
  </si>
  <si>
    <t>кол-во</t>
  </si>
  <si>
    <t>Мероприятие 1 "Содержание муниципального жилого фонда сельского поселения"</t>
  </si>
  <si>
    <r>
      <t xml:space="preserve">Показатель 1 </t>
    </r>
    <r>
      <rPr>
        <sz val="12"/>
        <rFont val="Times New Roman"/>
        <family val="1"/>
        <charset val="204"/>
      </rPr>
      <t>« Количество  объектов  муниципального имущества”</t>
    </r>
  </si>
  <si>
    <t>Мероприятие 2 "Переданные полномочия по содержанию муниципального жилищного фонда"</t>
  </si>
  <si>
    <r>
      <t xml:space="preserve"> Показатель 1 </t>
    </r>
    <r>
      <rPr>
        <sz val="12"/>
        <rFont val="Times New Roman"/>
        <family val="1"/>
        <charset val="1"/>
      </rPr>
      <t>«Муниципальный жилищный фонд»</t>
    </r>
  </si>
  <si>
    <t>Подпрограмма 4 «Основные направления молодежной политики и развитие физической культуры и спорта в сельском поселении «Победа»</t>
  </si>
  <si>
    <t>Задача 1  Обеспечение условий для развития физической культуры и массового спорта среди всех возрастных групп и категорий населения сельского поселения</t>
  </si>
  <si>
    <r>
      <t xml:space="preserve">Показатель 1 </t>
    </r>
    <r>
      <rPr>
        <sz val="12"/>
        <rFont val="Times New Roman"/>
        <family val="1"/>
        <charset val="1"/>
      </rPr>
      <t>«Количество проводимых спортивных соревнований»</t>
    </r>
  </si>
  <si>
    <r>
      <t xml:space="preserve">Мероприятие 1  </t>
    </r>
    <r>
      <rPr>
        <sz val="11"/>
        <rFont val="Times New Roman"/>
        <family val="1"/>
        <charset val="1"/>
      </rPr>
      <t>«Содержание спортивного комплекса»</t>
    </r>
  </si>
  <si>
    <r>
      <rPr>
        <b/>
        <sz val="12"/>
        <rFont val="Times New Roman"/>
        <family val="1"/>
        <charset val="204"/>
      </rPr>
      <t>Показатель</t>
    </r>
    <r>
      <rPr>
        <sz val="12"/>
        <rFont val="Times New Roman"/>
        <family val="1"/>
        <charset val="1"/>
      </rPr>
      <t xml:space="preserve"> 1 "Увеличение количества спортивных сооружений"</t>
    </r>
  </si>
  <si>
    <r>
      <rPr>
        <b/>
        <sz val="12"/>
        <rFont val="Times New Roman"/>
        <family val="1"/>
        <charset val="204"/>
      </rPr>
      <t>Мероприятие 2</t>
    </r>
    <r>
      <rPr>
        <sz val="12"/>
        <rFont val="Times New Roman"/>
        <family val="1"/>
        <charset val="204"/>
      </rPr>
      <t xml:space="preserve"> « Приобретение спортивного инвентаря»</t>
    </r>
  </si>
  <si>
    <r>
      <rPr>
        <b/>
        <sz val="12"/>
        <rFont val="Times New Roman"/>
        <family val="1"/>
        <charset val="204"/>
      </rPr>
      <t>Показатель</t>
    </r>
    <r>
      <rPr>
        <sz val="12"/>
        <rFont val="Times New Roman"/>
        <family val="1"/>
        <charset val="204"/>
      </rPr>
      <t xml:space="preserve"> 1  "Количество приобретенного инвентаря"</t>
    </r>
  </si>
  <si>
    <r>
      <t>Задача 2 "</t>
    </r>
    <r>
      <rPr>
        <b/>
        <sz val="12"/>
        <rFont val="Times New Roman"/>
        <family val="1"/>
        <charset val="204"/>
      </rPr>
      <t>Организация</t>
    </r>
    <r>
      <rPr>
        <sz val="12"/>
        <rFont val="Times New Roman"/>
        <family val="1"/>
        <charset val="1"/>
      </rPr>
      <t xml:space="preserve"> п</t>
    </r>
    <r>
      <rPr>
        <b/>
        <sz val="12"/>
        <rFont val="Times New Roman"/>
        <family val="1"/>
        <charset val="1"/>
      </rPr>
      <t>ропаганды физической культуры и здорового образа жизни"</t>
    </r>
  </si>
  <si>
    <t>Показатель  1 "Количество жителей, привлеченных к занятиям физкультурой и массовым спортом"</t>
  </si>
  <si>
    <t>Административное мероприятие 1 «Проведение  соревнований среди школьников и взрослых»</t>
  </si>
  <si>
    <t>Показатель 1 «Количество участников проводимых спортивных соревнований»</t>
  </si>
  <si>
    <t>Административное мероприятие 2: “Проведение классных часов, лекций,  пропагандирующих  здоровый образ жизни»</t>
  </si>
  <si>
    <r>
      <t>Показатель 1 « Увеличение количества граждан, ведущих здоровый образ жизни</t>
    </r>
    <r>
      <rPr>
        <sz val="10"/>
        <rFont val="Times New Roman"/>
        <family val="1"/>
        <charset val="204"/>
      </rPr>
      <t>»</t>
    </r>
  </si>
  <si>
    <t>Подпрограмма 5 «Социальная поддержка населения в сельском поселении "Победа"</t>
  </si>
  <si>
    <r>
      <t xml:space="preserve">Задача 1 </t>
    </r>
    <r>
      <rPr>
        <b/>
        <sz val="12"/>
        <rFont val="Arial"/>
        <family val="2"/>
        <charset val="204"/>
      </rPr>
      <t>«</t>
    </r>
    <r>
      <rPr>
        <b/>
        <sz val="12"/>
        <rFont val="Times New Roman"/>
        <family val="1"/>
        <charset val="1"/>
      </rPr>
      <t xml:space="preserve"> Оказание социальной поддержки жителям  сельского поселения»</t>
    </r>
  </si>
  <si>
    <t>Показатель 1 ”Количество жителей, получивших помощь»</t>
  </si>
  <si>
    <t>Показатель 1 «Количество мероприятий"</t>
  </si>
  <si>
    <t>Э</t>
  </si>
  <si>
    <t>Показатель 1 "Количество человек, получивших  пенсию"</t>
  </si>
  <si>
    <t xml:space="preserve">Подпрограмма 6 «Поддержка местных инициатив муниципального образования сельское поселение "Победа"
</t>
  </si>
  <si>
    <t>Задача 1 «Улучшение  обеспечения населения  питьевой водой нормативного качества»</t>
  </si>
  <si>
    <t xml:space="preserve">Показатель 1 “Количество отремонтированных источников водоснабжения” </t>
  </si>
  <si>
    <t>Показатель 1 « Количество отремонтирочанных сетей водопровода »</t>
  </si>
  <si>
    <t>Задача 2 «Улучшение благоустройства населенных пунктов»</t>
  </si>
  <si>
    <t>Задача 3 " Ремонт водонапорных башен сельского поселения"</t>
  </si>
  <si>
    <t>Показатель 1 " Количество отремонтированных объектов"</t>
  </si>
  <si>
    <t>Мероприятие 1 " Капительный ремонт водонапорной башни поселка "Победа"</t>
  </si>
  <si>
    <t>Показатель 1 "Количество отремонтировыннх объектов"</t>
  </si>
  <si>
    <t>Подпрограмма 7 «Развитие и укрепление культурно-досуговой деятельности на территории сельского поселения "Победа"</t>
  </si>
  <si>
    <r>
      <t>Задача 1 « Развитие и укрепление культурно-досуговой деятельности</t>
    </r>
    <r>
      <rPr>
        <b/>
        <sz val="12"/>
        <color indexed="8"/>
        <rFont val="Times New Roman"/>
        <family val="1"/>
        <charset val="1"/>
      </rPr>
      <t>»</t>
    </r>
  </si>
  <si>
    <t>Показатель 1 ”Количество  проведенных культурно-досуговых мероприятий для населения”</t>
  </si>
  <si>
    <t>Г</t>
  </si>
  <si>
    <t>- на муниципальное задание</t>
  </si>
  <si>
    <t>В</t>
  </si>
  <si>
    <t>- на иные цели</t>
  </si>
  <si>
    <r>
      <t>Показатель 1 « Количество   проведенных культурно -досуговых мероприятий”</t>
    </r>
    <r>
      <rPr>
        <b/>
        <sz val="12"/>
        <rFont val="Times New Roman"/>
        <family val="1"/>
        <charset val="1"/>
      </rPr>
      <t xml:space="preserve"> </t>
    </r>
  </si>
  <si>
    <t>Задача 2 «Укрепление материально-технической базы учреждений культуры»</t>
  </si>
  <si>
    <t>Показатель 1 « Количество  отремонтированных помещений"</t>
  </si>
  <si>
    <t>Подпрограмма 8 " Обеспечение правопорядка и безопасности граждан"</t>
  </si>
  <si>
    <t>Задача 1" Реализация государственных полномочий "</t>
  </si>
  <si>
    <t>Показатель  1 " Количество  военнообязанных граждан"</t>
  </si>
  <si>
    <t>О</t>
  </si>
  <si>
    <t>Показатель 1 " Количество  военнообязанных граждан"</t>
  </si>
  <si>
    <t>Показатель  1 "Количество протоколов"</t>
  </si>
  <si>
    <t xml:space="preserve">Обеспечивающая подпрограмма 
 </t>
  </si>
  <si>
    <t xml:space="preserve">1. Обеспечение деятельности   администраторов программы </t>
  </si>
  <si>
    <t>С</t>
  </si>
  <si>
    <t>1.1 Расходы по аппарату администрации сельского поселения "Победа"</t>
  </si>
  <si>
    <t>1.2 Содержание Главы администрации сельского поселения</t>
  </si>
  <si>
    <t>2 Межбюджетные  трансферты на переданные полномочия по формированию, исполнению и контролю за исполнением бюджета сельского поселения</t>
  </si>
  <si>
    <t>3. Административные  мероприятия</t>
  </si>
  <si>
    <t>нет</t>
  </si>
  <si>
    <t>Административное мероприятие  3.1  «Повышение квалификации работников"</t>
  </si>
  <si>
    <t>Показатель 1  «Количество работников администрации, прошедших курсы повышения квалификации</t>
  </si>
  <si>
    <t>А</t>
  </si>
  <si>
    <t>У</t>
  </si>
  <si>
    <t>2018 г.</t>
  </si>
  <si>
    <t>доведено лимиты</t>
  </si>
  <si>
    <t>потребность по ГП</t>
  </si>
  <si>
    <t>остаток</t>
  </si>
  <si>
    <t>2011 (чистые)</t>
  </si>
  <si>
    <t>2013 план ГП</t>
  </si>
  <si>
    <t>2013 к 2012</t>
  </si>
  <si>
    <t>2013 к 2011</t>
  </si>
  <si>
    <t>S</t>
  </si>
  <si>
    <t>Административное меропритятие 1 "Содержание добровольных пожарных дружин"</t>
  </si>
  <si>
    <t>Показатель 1: "Доля расходов бюджета сельского поселения "Победа" на предоставления субсидий на содержание учреждений культуры сельского поселения”</t>
  </si>
  <si>
    <r>
      <t>Мероприятие 6 "</t>
    </r>
    <r>
      <rPr>
        <sz val="12"/>
        <rFont val="Times New Roman"/>
        <family val="1"/>
        <charset val="204"/>
      </rPr>
      <t>Благоустройство гражданских кладбищ"</t>
    </r>
  </si>
  <si>
    <r>
      <rPr>
        <b/>
        <sz val="12"/>
        <rFont val="Times New Roman"/>
        <family val="1"/>
        <charset val="204"/>
      </rPr>
      <t>Мероприятие 5</t>
    </r>
    <r>
      <rPr>
        <sz val="12"/>
        <rFont val="Times New Roman"/>
        <family val="1"/>
        <charset val="204"/>
      </rPr>
      <t xml:space="preserve"> "Благоустройство территории"</t>
    </r>
  </si>
  <si>
    <t>- областной бюджет</t>
  </si>
  <si>
    <t>- областной бюджет (депутатские)</t>
  </si>
  <si>
    <t>- местный бюджет</t>
  </si>
  <si>
    <r>
      <t xml:space="preserve">Мероприятие 4  </t>
    </r>
    <r>
      <rPr>
        <sz val="12"/>
        <rFont val="Times New Roman"/>
        <family val="1"/>
        <charset val="1"/>
      </rPr>
      <t>«Уличное освещение»</t>
    </r>
  </si>
  <si>
    <t>Показатель 1 "Количество отремантировавнного помещения  пожарного автомобиля</t>
  </si>
  <si>
    <t>Показатель 2 "Количество отремантированного пожарного автомобиля</t>
  </si>
  <si>
    <t>Показатель 1 " Количество благоустроенных кладбищ"</t>
  </si>
  <si>
    <t>Показатель 1 "Количество услуг по разработке градостроительного проектирования"</t>
  </si>
  <si>
    <r>
      <rPr>
        <b/>
        <sz val="12"/>
        <rFont val="Times New Roman"/>
        <family val="1"/>
        <charset val="204"/>
      </rPr>
      <t>Мероприятие 7</t>
    </r>
    <r>
      <rPr>
        <sz val="12"/>
        <rFont val="Times New Roman"/>
        <family val="1"/>
        <charset val="204"/>
      </rPr>
      <t xml:space="preserve"> " Установление местных нормативов градостроительного проектирования"</t>
    </r>
  </si>
  <si>
    <t>в том числе:</t>
  </si>
  <si>
    <t>бюджет сельского поселения</t>
  </si>
  <si>
    <t>бюджет района</t>
  </si>
  <si>
    <t>Мероприятие 2 " Переданные полномочия на теплоснабжение"</t>
  </si>
  <si>
    <t>Показатель 1 "Количество мероприятий"</t>
  </si>
  <si>
    <r>
      <rPr>
        <b/>
        <sz val="12"/>
        <rFont val="Times New Roman"/>
        <family val="1"/>
        <charset val="204"/>
      </rPr>
      <t>Мероприятие 1 "</t>
    </r>
    <r>
      <rPr>
        <sz val="12"/>
        <rFont val="Times New Roman"/>
        <family val="1"/>
        <charset val="1"/>
      </rPr>
      <t>Благоустройство воинских захоронений"</t>
    </r>
  </si>
  <si>
    <t>Показатель 1 "Количество объектов теплоснабжения"</t>
  </si>
  <si>
    <t>Показатель 1 "Количество мероприятий</t>
  </si>
  <si>
    <r>
      <rPr>
        <b/>
        <sz val="12"/>
        <rFont val="Times New Roman"/>
        <family val="1"/>
        <charset val="204"/>
      </rPr>
      <t xml:space="preserve">Мероприятие 8 </t>
    </r>
    <r>
      <rPr>
        <sz val="12"/>
        <rFont val="Times New Roman"/>
        <family val="1"/>
        <charset val="204"/>
      </rPr>
      <t>" Осуществление земельного контроля на территории поселения"</t>
    </r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</si>
  <si>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1"/>
      </rPr>
      <t xml:space="preserve">  “Проведение мероприятий сельского поселения "Победа"</t>
    </r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</si>
  <si>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1"/>
      </rPr>
      <t xml:space="preserve">  "Ремонт водопроводных сетей"</t>
    </r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</si>
  <si>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204"/>
      </rPr>
      <t>" Мероприятия  на осуществление первичного воинского учета на территории сельского поселения"</t>
    </r>
  </si>
  <si>
    <t>Показатель 1 "Количество земельных участков"</t>
  </si>
  <si>
    <r>
      <rPr>
        <b/>
        <sz val="12"/>
        <rFont val="Times New Roman"/>
        <family val="1"/>
        <charset val="204"/>
      </rPr>
      <t>Мероприятие 9</t>
    </r>
    <r>
      <rPr>
        <sz val="12"/>
        <rFont val="Times New Roman"/>
        <family val="1"/>
        <charset val="204"/>
      </rPr>
      <t xml:space="preserve"> "Формирование земельных участков (межевание , кадастровый учет и прочие работы)</t>
    </r>
  </si>
  <si>
    <t xml:space="preserve"> 4. Осуществление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</t>
  </si>
  <si>
    <t>бюджет поселения</t>
  </si>
  <si>
    <t xml:space="preserve">тыс. руб. </t>
  </si>
  <si>
    <t>Показатель  1 "Доля расходов на содержание органов местного самоуправления"</t>
  </si>
  <si>
    <t>Показатель  2" Доля граждан, охваченных мерами социальной поддержки от общего числа населения сельского поселения"</t>
  </si>
  <si>
    <t>Мероприятие 4 "Капитальный ремонт и ремонт автомобильных дорог общего пользования местного значения"</t>
  </si>
  <si>
    <t xml:space="preserve">км. </t>
  </si>
  <si>
    <t xml:space="preserve"> - бюджет поселения</t>
  </si>
  <si>
    <t xml:space="preserve">Задача 2 «Благоустройство территорий населенных пунктов </t>
  </si>
  <si>
    <t>Показатель 1 "Количество объектов"</t>
  </si>
  <si>
    <t>"Приложение 1                                                                                                                                                к   муниципальной  программе  «Комплексное развитие территории муниципального образования сельское поселение "Победа» Ржевского района Тверской области на 2016-2020 годы""</t>
  </si>
  <si>
    <t>Показатель  3 " Доля граждан, прошедших обучение и инструктаж в рамках пожарной безопасности"</t>
  </si>
  <si>
    <t xml:space="preserve"> Показатель 1 "Площадь территории, охваченная правилами землепользования и застройки" </t>
  </si>
  <si>
    <t>Га</t>
  </si>
  <si>
    <t>Показатель  1 " Количество пожарных автомобилей"</t>
  </si>
  <si>
    <t>Мероприятие 5 "Софинансирование районного бюджета на ремонт дорог и сооружений на них"</t>
  </si>
  <si>
    <t>Мероприятие 3 "Ремонт водоснабжения и водоотведения"</t>
  </si>
  <si>
    <t>Показатель 1 "Количество отремонтированных объектов водоснабжения"</t>
  </si>
  <si>
    <t>Показатель 1 "Количество отремонтированных воинских захоронений"</t>
  </si>
  <si>
    <t>Показатель 1 "Количество отремонтированных зданий"</t>
  </si>
  <si>
    <r>
      <rPr>
        <b/>
        <sz val="12"/>
        <rFont val="Times New Roman"/>
        <family val="1"/>
        <charset val="204"/>
      </rPr>
      <t>Мероприятие 2 "</t>
    </r>
    <r>
      <rPr>
        <sz val="12"/>
        <rFont val="Times New Roman"/>
        <family val="1"/>
        <charset val="204"/>
      </rPr>
  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</si>
  <si>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1"/>
      </rPr>
      <t xml:space="preserve"> “Субсидия на содержание учреждений культуры сельского поселения "</t>
    </r>
  </si>
  <si>
    <t>Показатель 1 "Количество полученного обрудования"</t>
  </si>
  <si>
    <t>Показатель 1 "Количество отремонтированных объектов"</t>
  </si>
  <si>
    <t>Административное мероприятие 2 " Назначение ответственных за пожарную безопасность в населеных пунктах сельского поселения в пожароопасный весенне-летний период"</t>
  </si>
  <si>
    <r>
      <t>Показатель  1 "  Количество отремонтированных объектов ЖКХ</t>
    </r>
    <r>
      <rPr>
        <b/>
        <sz val="12"/>
        <rFont val="Times New Roman"/>
        <family val="1"/>
        <charset val="1"/>
      </rPr>
      <t>"</t>
    </r>
  </si>
  <si>
    <t>Показатель 1 «Количество опаханных населенных пунктов"</t>
  </si>
  <si>
    <t>Мероприятие 6 "Содеражние и текущий ремонт автомобильных дорог"</t>
  </si>
  <si>
    <t>Показатель 1 "Количество отремонтированных дорог"</t>
  </si>
  <si>
    <t>Показатель 1 "Количество проведенных мероприятий"</t>
  </si>
  <si>
    <t xml:space="preserve">Мероприятие 3 " Мероприятий  по техническому учету и паспортизации, инженерно-геологические и кадастровым работам для регистрации права дорог местного значения" </t>
  </si>
  <si>
    <r>
      <t>Мероприятие 2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«Работы по ремонту автомобильных дорог и дорожных соружений»</t>
    </r>
  </si>
  <si>
    <t>Мероприятие 2 " Капительный ремонт водонапорных башен сельского поселения "Победа" Ржевского района Тверской области"</t>
  </si>
  <si>
    <r>
      <t>Показатель 1 « Количество учреждений культуры”</t>
    </r>
    <r>
      <rPr>
        <b/>
        <sz val="12"/>
        <rFont val="Times New Roman"/>
        <family val="1"/>
        <charset val="1"/>
      </rPr>
      <t xml:space="preserve"> </t>
    </r>
  </si>
  <si>
    <t>Мероприятие 3 "Проведение капитального ремонта многоквартирных домов"</t>
  </si>
  <si>
    <r>
      <t xml:space="preserve"> Показатель 1 </t>
    </r>
    <r>
      <rPr>
        <sz val="12"/>
        <rFont val="Times New Roman"/>
        <family val="1"/>
        <charset val="1"/>
      </rPr>
      <t>"Количество отремонтированных объектов</t>
    </r>
  </si>
  <si>
    <t>Мероприятие 4 "Содержание казны сельского поселения"</t>
  </si>
  <si>
    <r>
      <t xml:space="preserve"> Показатель 1 </t>
    </r>
    <r>
      <rPr>
        <sz val="12"/>
        <rFont val="Times New Roman"/>
        <family val="1"/>
        <charset val="1"/>
      </rPr>
      <t>«Осуществление контроля по содержанию казны»</t>
    </r>
  </si>
  <si>
    <t>- бюджет района</t>
  </si>
  <si>
    <t>Показатель 2 "Количество объектов теплоснабжения"</t>
  </si>
  <si>
    <r>
      <rPr>
        <b/>
        <sz val="12"/>
        <rFont val="Times New Roman"/>
        <family val="1"/>
        <charset val="204"/>
      </rPr>
      <t>Мероприятие 3</t>
    </r>
    <r>
      <rPr>
        <sz val="12"/>
        <rFont val="Times New Roman"/>
        <family val="1"/>
        <charset val="204"/>
      </rPr>
      <t xml:space="preserve"> «Ремонт спортивной площадки»</t>
    </r>
  </si>
  <si>
    <r>
      <rPr>
        <b/>
        <sz val="12"/>
        <rFont val="Times New Roman"/>
        <family val="1"/>
        <charset val="204"/>
      </rPr>
      <t>Показатель</t>
    </r>
    <r>
      <rPr>
        <sz val="12"/>
        <rFont val="Times New Roman"/>
        <family val="1"/>
        <charset val="204"/>
      </rPr>
      <t xml:space="preserve"> 1  "Количество отремонтированных объектов"</t>
    </r>
  </si>
  <si>
    <t>кол.</t>
  </si>
  <si>
    <t>L</t>
  </si>
  <si>
    <t>Мероприятие 4 "Переданные полномочия на организацию водоснабжения и водоотведения"</t>
  </si>
  <si>
    <t>Показатель 1 "Выполнение передачи полномочий"</t>
  </si>
  <si>
    <t>И</t>
  </si>
  <si>
    <r>
      <rPr>
        <b/>
        <sz val="12"/>
        <rFont val="Times New Roman"/>
        <family val="1"/>
        <charset val="204"/>
      </rPr>
      <t>Мероприятие 10</t>
    </r>
    <r>
      <rPr>
        <sz val="12"/>
        <rFont val="Times New Roman"/>
        <family val="1"/>
        <charset val="204"/>
      </rPr>
      <t xml:space="preserve"> " Генеральный план территории сельского поселения "Победа"</t>
    </r>
  </si>
  <si>
    <t>Мероприятие 3 " Содержание и ремонт пожарного автомобиля и пожарного депо"</t>
  </si>
  <si>
    <t xml:space="preserve">Мероприятие 4 "Пожарная безопасность"  </t>
  </si>
  <si>
    <r>
      <t>Показатель 1  "</t>
    </r>
    <r>
      <rPr>
        <sz val="12"/>
        <rFont val="Times New Roman"/>
        <family val="1"/>
        <charset val="1"/>
      </rPr>
      <t>Количество  окошенной территории»</t>
    </r>
  </si>
  <si>
    <r>
      <rPr>
        <b/>
        <sz val="12"/>
        <rFont val="Times New Roman"/>
        <family val="1"/>
        <charset val="204"/>
      </rPr>
      <t>Мероприятие 11</t>
    </r>
    <r>
      <rPr>
        <sz val="12"/>
        <rFont val="Times New Roman"/>
        <family val="1"/>
        <charset val="204"/>
      </rPr>
      <t xml:space="preserve"> "Ремонт воинских захоронений"</t>
    </r>
  </si>
  <si>
    <r>
      <rPr>
        <b/>
        <sz val="12"/>
        <rFont val="Times New Roman"/>
        <family val="1"/>
        <charset val="204"/>
      </rPr>
      <t>Мероприятие 12</t>
    </r>
    <r>
      <rPr>
        <sz val="12"/>
        <rFont val="Times New Roman"/>
        <family val="1"/>
        <charset val="204"/>
      </rPr>
      <t xml:space="preserve"> "Благоустройство территории поселения"</t>
    </r>
  </si>
  <si>
    <r>
      <t>Мероприятие 13</t>
    </r>
    <r>
      <rPr>
        <sz val="12"/>
        <rFont val="Times New Roman"/>
        <family val="1"/>
        <charset val="204"/>
      </rPr>
      <t xml:space="preserve"> "Ремонт братского захоронения в д. Бахмутово с/п "Победа"</t>
    </r>
  </si>
  <si>
    <r>
      <rPr>
        <b/>
        <sz val="12"/>
        <rFont val="Times New Roman"/>
        <family val="1"/>
        <charset val="204"/>
      </rPr>
      <t>Мероприятие 2</t>
    </r>
    <r>
      <rPr>
        <sz val="12"/>
        <rFont val="Times New Roman"/>
        <family val="1"/>
        <charset val="204"/>
      </rPr>
      <t xml:space="preserve"> " Пенсия за выслугу лет лицам, замещавшим муниципальные должности муниципальной службы сельского поселения "</t>
    </r>
  </si>
  <si>
    <r>
      <rPr>
        <b/>
        <sz val="12"/>
        <rFont val="Times New Roman"/>
        <family val="1"/>
        <charset val="204"/>
      </rPr>
      <t>Административное мероприятие</t>
    </r>
    <r>
      <rPr>
        <sz val="12"/>
        <rFont val="Times New Roman"/>
        <family val="1"/>
        <charset val="1"/>
      </rPr>
      <t xml:space="preserve">   “Проведение мероприятий по уборки территорий»</t>
    </r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</si>
  <si>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1"/>
      </rPr>
      <t xml:space="preserve"> "Ремонт учреждений культуры”</t>
    </r>
    <r>
      <rPr>
        <sz val="12"/>
        <rFont val="Arial"/>
        <family val="2"/>
        <charset val="204"/>
      </rPr>
      <t xml:space="preserve"> </t>
    </r>
  </si>
  <si>
    <r>
      <t xml:space="preserve">Мероприятие 2 </t>
    </r>
    <r>
      <rPr>
        <sz val="12"/>
        <rFont val="Times New Roman"/>
        <family val="1"/>
        <charset val="204"/>
      </rPr>
      <t>"Ремонт  учреждений культуры"</t>
    </r>
  </si>
  <si>
    <r>
      <rPr>
        <b/>
        <sz val="12"/>
        <rFont val="Times New Roman"/>
        <family val="1"/>
        <charset val="204"/>
      </rPr>
      <t>Мероприятие 3 "</t>
    </r>
    <r>
      <rPr>
        <sz val="12"/>
        <rFont val="Times New Roman"/>
        <family val="1"/>
        <charset val="204"/>
      </rPr>
      <t>Субсидии на материально-техническое обеспечение муниципальных культурно-досуговых учреждений культуры"</t>
    </r>
  </si>
  <si>
    <r>
      <rPr>
        <b/>
        <sz val="12"/>
        <rFont val="Times New Roman"/>
        <family val="1"/>
        <charset val="204"/>
      </rPr>
      <t>Мероприятие 4 "</t>
    </r>
    <r>
      <rPr>
        <sz val="12"/>
        <rFont val="Times New Roman"/>
        <family val="1"/>
        <charset val="204"/>
      </rPr>
      <t>Субсидии на укрепление материально-технической базы учреждений культуры"</t>
    </r>
  </si>
  <si>
    <r>
      <rPr>
        <b/>
        <sz val="12"/>
        <rFont val="Times New Roman"/>
        <family val="1"/>
        <charset val="204"/>
      </rPr>
      <t>Мероприятие 2</t>
    </r>
    <r>
      <rPr>
        <sz val="12"/>
        <rFont val="Times New Roman"/>
        <family val="1"/>
        <charset val="1"/>
      </rPr>
      <t xml:space="preserve"> “Субсидии на повышение заработной платы работникам муниципальных учреждений культуры ", в том числе:</t>
    </r>
  </si>
  <si>
    <t>Мероприятие 5 "Содержание муниципальной казны"</t>
  </si>
  <si>
    <t>Мероприятие 7 "Расходы на безопасность дорожного движения (установка автобусных стоянок, прочие работы)"</t>
  </si>
  <si>
    <t>Показатель 1 "Количество проведенных работ"</t>
  </si>
  <si>
    <t>Мероприятие 8 "Ремонт дорог и дворовых территорий"</t>
  </si>
  <si>
    <t>Мероприятие 3 "Капительный ремонт водонапорных башен и насосных сельского поселения "Победа" Ржевского района Тверской области", в том числе:</t>
  </si>
  <si>
    <r>
      <rPr>
        <b/>
        <sz val="12"/>
        <rFont val="Times New Roman"/>
        <family val="1"/>
        <charset val="204"/>
      </rPr>
      <t>Мероприятие 3</t>
    </r>
    <r>
      <rPr>
        <sz val="12"/>
        <rFont val="Times New Roman"/>
        <family val="1"/>
        <charset val="1"/>
      </rPr>
      <t xml:space="preserve"> “Субсидия на повышение оплаты труда работникам муниципальных учреждений в связи с увеличением минимального размера оплаты труда"</t>
    </r>
  </si>
  <si>
    <r>
      <rPr>
        <b/>
        <sz val="12"/>
        <rFont val="Times New Roman"/>
        <family val="1"/>
        <charset val="204"/>
      </rPr>
      <t>Мероприятие 4</t>
    </r>
    <r>
      <rPr>
        <sz val="12"/>
        <rFont val="Times New Roman"/>
        <family val="1"/>
        <charset val="1"/>
      </rPr>
      <t xml:space="preserve"> “Субсидия на повышение оплаты труда работникам муниципальных учреждений в связи с увеличением минимального размера оплаты труда (мб)"</t>
    </r>
  </si>
  <si>
    <r>
      <t>Мероприятие 14</t>
    </r>
    <r>
      <rPr>
        <sz val="12"/>
        <rFont val="Times New Roman"/>
        <family val="1"/>
        <charset val="204"/>
      </rPr>
      <t xml:space="preserve"> "Мероприятия на реализацию закона Тверской области от 16.02.2009 № 7-ЗО "О статусе города Тверской области, удостоенного почетного звания Российской Федерации "Город воинской славы""</t>
    </r>
  </si>
  <si>
    <t>"Приложение 1                                                                                                                                                к   Постановлению администрации муниципального образования сельское поселение "Победа» Ржевского района Тверской области № 40а от 14.05.2018 г.</t>
  </si>
  <si>
    <t>Задача 1   «Обеспечение  безопасности жизнедеятельности населения на территории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</si>
</sst>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#,##0.0"/>
    <numFmt numFmtId="166" formatCode="_-* #,##0.00_р_._-;\-* #,##0.00_р_._-;_-* \-??_р_._-;_-@_-"/>
    <numFmt numFmtId="167" formatCode="0.000"/>
    <numFmt numFmtId="168" formatCode="#,##0.000"/>
    <numFmt numFmtId="169" formatCode="0.00000"/>
    <numFmt numFmtId="170" formatCode="#,##0.00000"/>
    <numFmt numFmtId="171" formatCode="0.0000"/>
  </numFmts>
  <fonts count="40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0"/>
      <color indexed="62"/>
      <name val="Times New Roman"/>
      <family val="1"/>
      <charset val="204"/>
    </font>
    <font>
      <sz val="11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1"/>
    </font>
    <font>
      <b/>
      <sz val="12"/>
      <name val="Arial"/>
      <family val="2"/>
      <charset val="204"/>
    </font>
    <font>
      <b/>
      <sz val="11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FFC000"/>
        <bgColor indexed="34"/>
      </patternFill>
    </fill>
    <fill>
      <patternFill patternType="solid">
        <fgColor rgb="FFFFFF00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34"/>
      </patternFill>
    </fill>
    <fill>
      <patternFill patternType="solid">
        <fgColor rgb="FFFFC000"/>
        <bgColor indexed="13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8" fillId="0" borderId="0" applyFill="0" applyBorder="0" applyAlignment="0" applyProtection="0"/>
    <xf numFmtId="166" fontId="28" fillId="0" borderId="0" applyFill="0" applyBorder="0" applyAlignment="0" applyProtection="0"/>
  </cellStyleXfs>
  <cellXfs count="384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vertical="center" wrapText="1"/>
    </xf>
    <xf numFmtId="164" fontId="3" fillId="3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3" borderId="0" xfId="0" applyNumberFormat="1" applyFont="1" applyFill="1" applyAlignment="1">
      <alignment horizontal="center" vertical="top" wrapText="1"/>
    </xf>
    <xf numFmtId="3" fontId="3" fillId="4" borderId="0" xfId="0" applyNumberFormat="1" applyFont="1" applyFill="1" applyAlignment="1">
      <alignment horizontal="right" vertic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6" fillId="3" borderId="0" xfId="0" applyFont="1" applyFill="1" applyBorder="1" applyAlignment="1"/>
    <xf numFmtId="0" fontId="6" fillId="4" borderId="0" xfId="0" applyFont="1" applyFill="1" applyBorder="1" applyAlignment="1"/>
    <xf numFmtId="0" fontId="7" fillId="3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165" fontId="2" fillId="5" borderId="1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0" fontId="2" fillId="5" borderId="0" xfId="0" applyFont="1" applyFill="1"/>
    <xf numFmtId="3" fontId="3" fillId="6" borderId="4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horizontal="right" vertical="center"/>
    </xf>
    <xf numFmtId="3" fontId="3" fillId="6" borderId="5" xfId="0" applyNumberFormat="1" applyFont="1" applyFill="1" applyBorder="1" applyAlignment="1">
      <alignment horizontal="right" vertical="center"/>
    </xf>
    <xf numFmtId="0" fontId="3" fillId="6" borderId="0" xfId="0" applyFont="1" applyFill="1"/>
    <xf numFmtId="0" fontId="16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0" xfId="0" applyFont="1" applyFill="1"/>
    <xf numFmtId="3" fontId="2" fillId="6" borderId="4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/>
    </xf>
    <xf numFmtId="0" fontId="2" fillId="6" borderId="0" xfId="0" applyFont="1" applyFill="1"/>
    <xf numFmtId="165" fontId="11" fillId="3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0" fontId="14" fillId="5" borderId="1" xfId="0" applyFont="1" applyFill="1" applyBorder="1" applyAlignment="1">
      <alignment horizontal="justify" vertical="top" wrapText="1"/>
    </xf>
    <xf numFmtId="3" fontId="11" fillId="5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164" fontId="11" fillId="5" borderId="1" xfId="1" applyNumberFormat="1" applyFont="1" applyFill="1" applyBorder="1" applyAlignment="1" applyProtection="1">
      <alignment horizontal="center" vertical="top"/>
    </xf>
    <xf numFmtId="165" fontId="11" fillId="5" borderId="1" xfId="0" applyNumberFormat="1" applyFont="1" applyFill="1" applyBorder="1" applyAlignment="1">
      <alignment horizontal="center" vertical="top" wrapText="1"/>
    </xf>
    <xf numFmtId="3" fontId="2" fillId="7" borderId="4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 wrapText="1"/>
    </xf>
    <xf numFmtId="165" fontId="2" fillId="7" borderId="1" xfId="0" applyNumberFormat="1" applyFont="1" applyFill="1" applyBorder="1" applyAlignment="1">
      <alignment horizontal="right" vertical="center"/>
    </xf>
    <xf numFmtId="165" fontId="2" fillId="7" borderId="5" xfId="0" applyNumberFormat="1" applyFont="1" applyFill="1" applyBorder="1" applyAlignment="1">
      <alignment horizontal="right" vertical="center"/>
    </xf>
    <xf numFmtId="0" fontId="2" fillId="7" borderId="0" xfId="0" applyFont="1" applyFill="1"/>
    <xf numFmtId="0" fontId="14" fillId="8" borderId="1" xfId="0" applyFont="1" applyFill="1" applyBorder="1" applyAlignment="1">
      <alignment horizontal="justify" vertical="top" wrapText="1"/>
    </xf>
    <xf numFmtId="4" fontId="11" fillId="8" borderId="1" xfId="0" applyNumberFormat="1" applyFont="1" applyFill="1" applyBorder="1" applyAlignment="1">
      <alignment horizontal="center" vertical="top" wrapText="1"/>
    </xf>
    <xf numFmtId="3" fontId="2" fillId="9" borderId="4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65" fontId="2" fillId="9" borderId="5" xfId="0" applyNumberFormat="1" applyFont="1" applyFill="1" applyBorder="1" applyAlignment="1">
      <alignment horizontal="right" vertical="center" wrapText="1"/>
    </xf>
    <xf numFmtId="0" fontId="2" fillId="9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3" fontId="2" fillId="6" borderId="5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165" fontId="22" fillId="3" borderId="1" xfId="0" applyNumberFormat="1" applyFont="1" applyFill="1" applyBorder="1" applyAlignment="1">
      <alignment horizontal="right" vertical="center" wrapText="1"/>
    </xf>
    <xf numFmtId="3" fontId="22" fillId="3" borderId="5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left" vertical="top" wrapText="1"/>
    </xf>
    <xf numFmtId="3" fontId="2" fillId="10" borderId="4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right" vertical="center"/>
    </xf>
    <xf numFmtId="165" fontId="2" fillId="10" borderId="1" xfId="0" applyNumberFormat="1" applyFont="1" applyFill="1" applyBorder="1" applyAlignment="1">
      <alignment horizontal="right" vertical="center" wrapText="1"/>
    </xf>
    <xf numFmtId="165" fontId="2" fillId="10" borderId="1" xfId="0" applyNumberFormat="1" applyFont="1" applyFill="1" applyBorder="1" applyAlignment="1">
      <alignment horizontal="right" vertical="center"/>
    </xf>
    <xf numFmtId="3" fontId="2" fillId="10" borderId="5" xfId="0" applyNumberFormat="1" applyFont="1" applyFill="1" applyBorder="1" applyAlignment="1">
      <alignment horizontal="right" vertical="center"/>
    </xf>
    <xf numFmtId="0" fontId="2" fillId="10" borderId="0" xfId="0" applyFont="1" applyFill="1"/>
    <xf numFmtId="0" fontId="11" fillId="0" borderId="1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3" fontId="2" fillId="11" borderId="4" xfId="0" applyNumberFormat="1" applyFont="1" applyFill="1" applyBorder="1" applyAlignment="1">
      <alignment horizontal="right" vertical="center"/>
    </xf>
    <xf numFmtId="3" fontId="2" fillId="11" borderId="1" xfId="0" applyNumberFormat="1" applyFont="1" applyFill="1" applyBorder="1" applyAlignment="1">
      <alignment horizontal="right" vertical="center"/>
    </xf>
    <xf numFmtId="165" fontId="2" fillId="11" borderId="1" xfId="0" applyNumberFormat="1" applyFont="1" applyFill="1" applyBorder="1" applyAlignment="1">
      <alignment horizontal="right" vertical="center"/>
    </xf>
    <xf numFmtId="0" fontId="2" fillId="11" borderId="0" xfId="0" applyFont="1" applyFill="1"/>
    <xf numFmtId="0" fontId="1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justify" vertical="top" wrapText="1"/>
    </xf>
    <xf numFmtId="3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4" borderId="0" xfId="0" applyNumberFormat="1" applyFont="1" applyFill="1" applyBorder="1" applyAlignment="1">
      <alignment horizontal="right" vertical="center" wrapText="1"/>
    </xf>
    <xf numFmtId="166" fontId="2" fillId="3" borderId="0" xfId="2" applyFont="1" applyFill="1" applyBorder="1" applyAlignment="1" applyProtection="1">
      <alignment horizontal="justify" vertical="top" wrapText="1"/>
    </xf>
    <xf numFmtId="166" fontId="21" fillId="3" borderId="0" xfId="2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6" fontId="21" fillId="3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0" fillId="12" borderId="1" xfId="0" applyFont="1" applyFill="1" applyBorder="1" applyAlignment="1">
      <alignment horizontal="justify" vertical="top" wrapText="1"/>
    </xf>
    <xf numFmtId="0" fontId="16" fillId="12" borderId="1" xfId="0" applyFont="1" applyFill="1" applyBorder="1" applyAlignment="1">
      <alignment horizontal="justify" vertical="top" wrapText="1"/>
    </xf>
    <xf numFmtId="0" fontId="23" fillId="13" borderId="1" xfId="0" applyFont="1" applyFill="1" applyBorder="1" applyAlignment="1">
      <alignment horizontal="justify" vertical="top" wrapText="1"/>
    </xf>
    <xf numFmtId="0" fontId="23" fillId="14" borderId="1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left" vertical="top" wrapText="1"/>
    </xf>
    <xf numFmtId="0" fontId="25" fillId="12" borderId="1" xfId="0" applyFont="1" applyFill="1" applyBorder="1" applyAlignment="1">
      <alignment horizontal="justify" vertical="top" wrapText="1"/>
    </xf>
    <xf numFmtId="0" fontId="23" fillId="14" borderId="1" xfId="0" applyFont="1" applyFill="1" applyBorder="1" applyAlignment="1">
      <alignment horizontal="justify" vertical="top" wrapText="1"/>
    </xf>
    <xf numFmtId="0" fontId="16" fillId="12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justify" vertical="top" wrapText="1"/>
    </xf>
    <xf numFmtId="0" fontId="20" fillId="15" borderId="1" xfId="0" applyFont="1" applyFill="1" applyBorder="1" applyAlignment="1">
      <alignment horizontal="justify" vertical="top" wrapText="1"/>
    </xf>
    <xf numFmtId="0" fontId="23" fillId="12" borderId="1" xfId="0" applyFont="1" applyFill="1" applyBorder="1" applyAlignment="1">
      <alignment horizontal="justify" vertical="top" wrapText="1"/>
    </xf>
    <xf numFmtId="0" fontId="14" fillId="12" borderId="1" xfId="0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center" vertical="top"/>
    </xf>
    <xf numFmtId="0" fontId="13" fillId="13" borderId="1" xfId="0" applyFont="1" applyFill="1" applyBorder="1" applyAlignment="1">
      <alignment horizontal="center" vertical="top"/>
    </xf>
    <xf numFmtId="0" fontId="8" fillId="13" borderId="1" xfId="0" applyFont="1" applyFill="1" applyBorder="1" applyAlignment="1">
      <alignment horizontal="center" vertical="top"/>
    </xf>
    <xf numFmtId="0" fontId="12" fillId="13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 vertical="top"/>
    </xf>
    <xf numFmtId="0" fontId="13" fillId="14" borderId="1" xfId="0" applyFont="1" applyFill="1" applyBorder="1" applyAlignment="1">
      <alignment horizontal="center" vertical="top"/>
    </xf>
    <xf numFmtId="0" fontId="8" fillId="14" borderId="1" xfId="0" applyFont="1" applyFill="1" applyBorder="1" applyAlignment="1">
      <alignment horizontal="center" vertical="top"/>
    </xf>
    <xf numFmtId="0" fontId="11" fillId="14" borderId="1" xfId="0" applyFont="1" applyFill="1" applyBorder="1" applyAlignment="1">
      <alignment horizontal="center" vertical="top" wrapText="1"/>
    </xf>
    <xf numFmtId="0" fontId="32" fillId="13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top"/>
    </xf>
    <xf numFmtId="0" fontId="14" fillId="13" borderId="1" xfId="0" applyFont="1" applyFill="1" applyBorder="1" applyAlignment="1">
      <alignment horizontal="left" vertical="top" wrapText="1"/>
    </xf>
    <xf numFmtId="0" fontId="23" fillId="14" borderId="1" xfId="0" applyFont="1" applyFill="1" applyBorder="1" applyAlignment="1">
      <alignment vertical="top" wrapText="1"/>
    </xf>
    <xf numFmtId="0" fontId="32" fillId="16" borderId="1" xfId="0" applyFont="1" applyFill="1" applyBorder="1" applyAlignment="1">
      <alignment horizontal="center" vertical="top"/>
    </xf>
    <xf numFmtId="0" fontId="11" fillId="14" borderId="1" xfId="0" applyNumberFormat="1" applyFont="1" applyFill="1" applyBorder="1" applyAlignment="1">
      <alignment horizontal="center" vertical="top" wrapText="1"/>
    </xf>
    <xf numFmtId="165" fontId="11" fillId="14" borderId="1" xfId="0" applyNumberFormat="1" applyFont="1" applyFill="1" applyBorder="1" applyAlignment="1">
      <alignment horizontal="center" vertical="top" wrapText="1"/>
    </xf>
    <xf numFmtId="3" fontId="11" fillId="14" borderId="1" xfId="0" applyNumberFormat="1" applyFont="1" applyFill="1" applyBorder="1" applyAlignment="1">
      <alignment horizontal="center" vertical="top"/>
    </xf>
    <xf numFmtId="3" fontId="11" fillId="13" borderId="1" xfId="0" applyNumberFormat="1" applyFont="1" applyFill="1" applyBorder="1" applyAlignment="1">
      <alignment horizontal="center" vertical="top"/>
    </xf>
    <xf numFmtId="0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3" fontId="34" fillId="0" borderId="1" xfId="0" applyNumberFormat="1" applyFont="1" applyFill="1" applyBorder="1" applyAlignment="1">
      <alignment horizontal="center" vertical="top"/>
    </xf>
    <xf numFmtId="0" fontId="14" fillId="16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14" fillId="12" borderId="1" xfId="0" applyFont="1" applyFill="1" applyBorder="1" applyAlignment="1">
      <alignment horizontal="left" vertical="top" wrapText="1"/>
    </xf>
    <xf numFmtId="0" fontId="12" fillId="16" borderId="1" xfId="0" applyFont="1" applyFill="1" applyBorder="1" applyAlignment="1">
      <alignment horizontal="center" vertical="top"/>
    </xf>
    <xf numFmtId="3" fontId="34" fillId="0" borderId="1" xfId="0" applyNumberFormat="1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/>
    </xf>
    <xf numFmtId="0" fontId="23" fillId="0" borderId="9" xfId="0" applyFont="1" applyFill="1" applyBorder="1" applyAlignment="1">
      <alignment horizontal="left" vertical="top" wrapText="1"/>
    </xf>
    <xf numFmtId="0" fontId="12" fillId="13" borderId="5" xfId="0" applyFont="1" applyFill="1" applyBorder="1" applyAlignment="1">
      <alignment horizontal="center" vertical="top"/>
    </xf>
    <xf numFmtId="0" fontId="25" fillId="14" borderId="7" xfId="0" applyFont="1" applyFill="1" applyBorder="1" applyAlignment="1">
      <alignment horizontal="justify" vertical="top" wrapText="1"/>
    </xf>
    <xf numFmtId="0" fontId="23" fillId="13" borderId="9" xfId="0" applyFont="1" applyFill="1" applyBorder="1" applyAlignment="1">
      <alignment horizontal="left" vertical="top" wrapText="1"/>
    </xf>
    <xf numFmtId="3" fontId="11" fillId="14" borderId="1" xfId="0" applyNumberFormat="1" applyFont="1" applyFill="1" applyBorder="1" applyAlignment="1">
      <alignment horizontal="right" vertical="center" wrapText="1"/>
    </xf>
    <xf numFmtId="3" fontId="11" fillId="14" borderId="1" xfId="0" applyNumberFormat="1" applyFont="1" applyFill="1" applyBorder="1" applyAlignment="1">
      <alignment horizontal="right" vertical="center"/>
    </xf>
    <xf numFmtId="164" fontId="11" fillId="14" borderId="1" xfId="1" applyNumberFormat="1" applyFont="1" applyFill="1" applyBorder="1" applyAlignment="1" applyProtection="1">
      <alignment horizontal="center" vertical="top"/>
    </xf>
    <xf numFmtId="0" fontId="14" fillId="14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top"/>
    </xf>
    <xf numFmtId="0" fontId="14" fillId="12" borderId="10" xfId="0" applyFont="1" applyFill="1" applyBorder="1" applyAlignment="1">
      <alignment horizontal="justify" vertical="top" wrapText="1"/>
    </xf>
    <xf numFmtId="0" fontId="23" fillId="12" borderId="1" xfId="0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top" wrapText="1"/>
    </xf>
    <xf numFmtId="167" fontId="11" fillId="14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35" fillId="3" borderId="9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3" fillId="18" borderId="0" xfId="0" applyFont="1" applyFill="1" applyBorder="1" applyAlignment="1">
      <alignment wrapText="1"/>
    </xf>
    <xf numFmtId="0" fontId="5" fillId="18" borderId="0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center" vertical="top" wrapText="1"/>
    </xf>
    <xf numFmtId="0" fontId="2" fillId="18" borderId="0" xfId="0" applyFont="1" applyFill="1" applyBorder="1" applyAlignment="1">
      <alignment horizontal="right" vertical="center"/>
    </xf>
    <xf numFmtId="0" fontId="2" fillId="19" borderId="0" xfId="0" applyFont="1" applyFill="1" applyBorder="1"/>
    <xf numFmtId="0" fontId="15" fillId="18" borderId="0" xfId="0" applyFont="1" applyFill="1" applyBorder="1" applyAlignment="1">
      <alignment horizontal="center" vertical="center" wrapText="1"/>
    </xf>
    <xf numFmtId="0" fontId="3" fillId="20" borderId="0" xfId="0" applyFont="1" applyFill="1" applyBorder="1"/>
    <xf numFmtId="4" fontId="17" fillId="18" borderId="0" xfId="0" applyNumberFormat="1" applyFont="1" applyFill="1" applyBorder="1" applyAlignment="1">
      <alignment horizontal="center" wrapText="1"/>
    </xf>
    <xf numFmtId="0" fontId="3" fillId="18" borderId="0" xfId="0" applyFont="1" applyFill="1" applyBorder="1"/>
    <xf numFmtId="0" fontId="17" fillId="18" borderId="0" xfId="0" applyFont="1" applyFill="1" applyBorder="1" applyAlignment="1">
      <alignment horizontal="center" wrapText="1"/>
    </xf>
    <xf numFmtId="0" fontId="12" fillId="18" borderId="0" xfId="0" applyFont="1" applyFill="1" applyBorder="1" applyAlignment="1">
      <alignment horizontal="center" vertical="center" wrapText="1"/>
    </xf>
    <xf numFmtId="0" fontId="2" fillId="21" borderId="0" xfId="0" applyFont="1" applyFill="1" applyBorder="1"/>
    <xf numFmtId="0" fontId="2" fillId="22" borderId="0" xfId="0" applyFont="1" applyFill="1" applyBorder="1"/>
    <xf numFmtId="0" fontId="17" fillId="18" borderId="0" xfId="0" applyFont="1" applyFill="1" applyBorder="1" applyAlignment="1">
      <alignment horizontal="center" vertical="top" wrapText="1"/>
    </xf>
    <xf numFmtId="0" fontId="2" fillId="18" borderId="0" xfId="0" applyFont="1" applyFill="1" applyBorder="1"/>
    <xf numFmtId="0" fontId="17" fillId="18" borderId="0" xfId="0" applyFont="1" applyFill="1" applyBorder="1" applyAlignment="1">
      <alignment horizontal="center" vertical="center" wrapText="1"/>
    </xf>
    <xf numFmtId="0" fontId="2" fillId="20" borderId="0" xfId="0" applyFont="1" applyFill="1" applyBorder="1"/>
    <xf numFmtId="0" fontId="2" fillId="24" borderId="0" xfId="0" applyFont="1" applyFill="1" applyBorder="1"/>
    <xf numFmtId="0" fontId="17" fillId="23" borderId="0" xfId="0" applyFont="1" applyFill="1" applyBorder="1" applyAlignment="1">
      <alignment horizontal="center" wrapText="1"/>
    </xf>
    <xf numFmtId="0" fontId="2" fillId="23" borderId="0" xfId="0" applyFont="1" applyFill="1" applyBorder="1"/>
    <xf numFmtId="165" fontId="3" fillId="18" borderId="0" xfId="0" applyNumberFormat="1" applyFont="1" applyFill="1" applyBorder="1" applyAlignment="1">
      <alignment horizontal="right" vertical="center" wrapText="1"/>
    </xf>
    <xf numFmtId="0" fontId="3" fillId="18" borderId="0" xfId="0" applyFont="1" applyFill="1" applyBorder="1" applyAlignment="1">
      <alignment horizontal="right" vertical="center" wrapText="1"/>
    </xf>
    <xf numFmtId="0" fontId="1" fillId="23" borderId="0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right" vertical="center" wrapText="1"/>
    </xf>
    <xf numFmtId="164" fontId="3" fillId="3" borderId="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3" fillId="3" borderId="9" xfId="0" applyNumberFormat="1" applyFont="1" applyFill="1" applyBorder="1" applyAlignment="1">
      <alignment horizontal="center" vertical="top" wrapText="1"/>
    </xf>
    <xf numFmtId="9" fontId="3" fillId="0" borderId="9" xfId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36" fillId="0" borderId="9" xfId="0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justify" vertical="top" wrapText="1"/>
    </xf>
    <xf numFmtId="3" fontId="37" fillId="0" borderId="9" xfId="0" applyNumberFormat="1" applyFont="1" applyBorder="1" applyAlignment="1">
      <alignment horizontal="center" vertical="top" wrapText="1"/>
    </xf>
    <xf numFmtId="168" fontId="37" fillId="3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horizontal="center" vertical="top" wrapText="1"/>
    </xf>
    <xf numFmtId="167" fontId="38" fillId="13" borderId="1" xfId="0" applyNumberFormat="1" applyFont="1" applyFill="1" applyBorder="1" applyAlignment="1">
      <alignment horizontal="center" vertical="top" wrapText="1"/>
    </xf>
    <xf numFmtId="3" fontId="38" fillId="13" borderId="1" xfId="0" applyNumberFormat="1" applyFont="1" applyFill="1" applyBorder="1" applyAlignment="1">
      <alignment horizontal="center" vertical="top"/>
    </xf>
    <xf numFmtId="0" fontId="38" fillId="13" borderId="4" xfId="0" applyFont="1" applyFill="1" applyBorder="1" applyAlignment="1">
      <alignment horizontal="center" vertical="top" wrapText="1"/>
    </xf>
    <xf numFmtId="169" fontId="38" fillId="13" borderId="1" xfId="0" applyNumberFormat="1" applyFont="1" applyFill="1" applyBorder="1" applyAlignment="1">
      <alignment horizontal="center" vertical="top" wrapText="1"/>
    </xf>
    <xf numFmtId="0" fontId="38" fillId="13" borderId="1" xfId="0" applyFont="1" applyFill="1" applyBorder="1" applyAlignment="1">
      <alignment horizontal="center" vertical="top" wrapText="1"/>
    </xf>
    <xf numFmtId="0" fontId="38" fillId="5" borderId="1" xfId="0" applyFont="1" applyFill="1" applyBorder="1" applyAlignment="1">
      <alignment horizontal="center" vertical="top" wrapText="1"/>
    </xf>
    <xf numFmtId="169" fontId="34" fillId="0" borderId="1" xfId="0" applyNumberFormat="1" applyFont="1" applyFill="1" applyBorder="1" applyAlignment="1">
      <alignment horizontal="center" vertical="top" wrapText="1"/>
    </xf>
    <xf numFmtId="0" fontId="38" fillId="16" borderId="1" xfId="0" applyFont="1" applyFill="1" applyBorder="1" applyAlignment="1">
      <alignment horizontal="center" vertical="top" wrapText="1"/>
    </xf>
    <xf numFmtId="0" fontId="38" fillId="14" borderId="1" xfId="0" applyFont="1" applyFill="1" applyBorder="1" applyAlignment="1">
      <alignment horizontal="center" vertical="top" wrapText="1"/>
    </xf>
    <xf numFmtId="169" fontId="38" fillId="8" borderId="1" xfId="0" applyNumberFormat="1" applyFont="1" applyFill="1" applyBorder="1" applyAlignment="1">
      <alignment horizontal="center" vertical="top"/>
    </xf>
    <xf numFmtId="167" fontId="38" fillId="14" borderId="1" xfId="0" applyNumberFormat="1" applyFont="1" applyFill="1" applyBorder="1" applyAlignment="1">
      <alignment horizontal="center" vertical="top" wrapText="1"/>
    </xf>
    <xf numFmtId="3" fontId="38" fillId="14" borderId="1" xfId="0" applyNumberFormat="1" applyFont="1" applyFill="1" applyBorder="1" applyAlignment="1">
      <alignment horizontal="center" vertical="top"/>
    </xf>
    <xf numFmtId="169" fontId="38" fillId="14" borderId="1" xfId="0" applyNumberFormat="1" applyFont="1" applyFill="1" applyBorder="1" applyAlignment="1">
      <alignment horizontal="center" vertical="top" wrapText="1"/>
    </xf>
    <xf numFmtId="169" fontId="39" fillId="14" borderId="1" xfId="0" applyNumberFormat="1" applyFont="1" applyFill="1" applyBorder="1" applyAlignment="1">
      <alignment horizontal="center" vertical="top" wrapText="1"/>
    </xf>
    <xf numFmtId="169" fontId="38" fillId="26" borderId="1" xfId="0" applyNumberFormat="1" applyFont="1" applyFill="1" applyBorder="1" applyAlignment="1">
      <alignment horizontal="center" vertical="top"/>
    </xf>
    <xf numFmtId="0" fontId="20" fillId="23" borderId="1" xfId="0" applyFont="1" applyFill="1" applyBorder="1" applyAlignment="1">
      <alignment horizontal="left" vertical="top" wrapText="1"/>
    </xf>
    <xf numFmtId="0" fontId="11" fillId="23" borderId="1" xfId="0" applyFont="1" applyFill="1" applyBorder="1" applyAlignment="1">
      <alignment horizontal="center" vertical="top" wrapText="1"/>
    </xf>
    <xf numFmtId="0" fontId="11" fillId="23" borderId="1" xfId="0" applyNumberFormat="1" applyFont="1" applyFill="1" applyBorder="1" applyAlignment="1">
      <alignment horizontal="center" vertical="top" wrapText="1"/>
    </xf>
    <xf numFmtId="1" fontId="33" fillId="0" borderId="1" xfId="0" applyNumberFormat="1" applyFont="1" applyFill="1" applyBorder="1" applyAlignment="1">
      <alignment horizontal="center" vertical="top"/>
    </xf>
    <xf numFmtId="1" fontId="11" fillId="23" borderId="1" xfId="0" applyNumberFormat="1" applyFont="1" applyFill="1" applyBorder="1" applyAlignment="1">
      <alignment horizontal="center" vertical="top" wrapText="1"/>
    </xf>
    <xf numFmtId="0" fontId="11" fillId="23" borderId="1" xfId="0" applyNumberFormat="1" applyFont="1" applyFill="1" applyBorder="1" applyAlignment="1">
      <alignment horizontal="center" vertical="top"/>
    </xf>
    <xf numFmtId="2" fontId="11" fillId="23" borderId="1" xfId="0" applyNumberFormat="1" applyFont="1" applyFill="1" applyBorder="1" applyAlignment="1">
      <alignment horizontal="center" vertical="top" wrapText="1"/>
    </xf>
    <xf numFmtId="0" fontId="34" fillId="23" borderId="1" xfId="0" applyNumberFormat="1" applyFont="1" applyFill="1" applyBorder="1" applyAlignment="1">
      <alignment horizontal="center" vertical="top" wrapText="1"/>
    </xf>
    <xf numFmtId="167" fontId="11" fillId="23" borderId="1" xfId="0" applyNumberFormat="1" applyFont="1" applyFill="1" applyBorder="1" applyAlignment="1">
      <alignment horizontal="center" vertical="top" wrapText="1"/>
    </xf>
    <xf numFmtId="0" fontId="34" fillId="23" borderId="1" xfId="0" applyFont="1" applyFill="1" applyBorder="1" applyAlignment="1">
      <alignment horizontal="center" vertical="top" wrapText="1"/>
    </xf>
    <xf numFmtId="169" fontId="11" fillId="23" borderId="1" xfId="0" applyNumberFormat="1" applyFont="1" applyFill="1" applyBorder="1" applyAlignment="1">
      <alignment horizontal="center" vertical="top" wrapText="1"/>
    </xf>
    <xf numFmtId="169" fontId="34" fillId="23" borderId="1" xfId="0" applyNumberFormat="1" applyFont="1" applyFill="1" applyBorder="1" applyAlignment="1">
      <alignment horizontal="center" vertical="top" wrapText="1"/>
    </xf>
    <xf numFmtId="0" fontId="3" fillId="18" borderId="0" xfId="0" applyNumberFormat="1" applyFont="1" applyFill="1" applyBorder="1" applyAlignment="1">
      <alignment horizontal="center" vertical="top" wrapText="1"/>
    </xf>
    <xf numFmtId="0" fontId="3" fillId="23" borderId="0" xfId="0" applyNumberFormat="1" applyFont="1" applyFill="1" applyBorder="1" applyAlignment="1">
      <alignment horizontal="center" vertical="top" wrapText="1"/>
    </xf>
    <xf numFmtId="0" fontId="3" fillId="23" borderId="9" xfId="0" applyNumberFormat="1" applyFont="1" applyFill="1" applyBorder="1" applyAlignment="1">
      <alignment horizontal="center" vertical="top" wrapText="1"/>
    </xf>
    <xf numFmtId="167" fontId="37" fillId="23" borderId="9" xfId="0" applyNumberFormat="1" applyFont="1" applyFill="1" applyBorder="1" applyAlignment="1">
      <alignment horizontal="center" vertical="top" wrapText="1"/>
    </xf>
    <xf numFmtId="171" fontId="11" fillId="0" borderId="1" xfId="0" applyNumberFormat="1" applyFont="1" applyFill="1" applyBorder="1" applyAlignment="1">
      <alignment horizontal="center" vertical="top" wrapText="1"/>
    </xf>
    <xf numFmtId="0" fontId="1" fillId="23" borderId="0" xfId="0" applyFont="1" applyFill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17" fillId="18" borderId="0" xfId="0" applyFont="1" applyFill="1" applyBorder="1" applyAlignment="1">
      <alignment horizontal="center" vertical="center" wrapText="1"/>
    </xf>
    <xf numFmtId="165" fontId="37" fillId="0" borderId="9" xfId="0" applyNumberFormat="1" applyFont="1" applyBorder="1" applyAlignment="1">
      <alignment horizontal="center" vertical="top" wrapText="1"/>
    </xf>
    <xf numFmtId="0" fontId="17" fillId="18" borderId="0" xfId="0" applyFont="1" applyFill="1" applyBorder="1" applyAlignment="1">
      <alignment horizontal="center" vertical="center" wrapText="1"/>
    </xf>
    <xf numFmtId="0" fontId="17" fillId="18" borderId="0" xfId="0" applyFont="1" applyFill="1" applyBorder="1" applyAlignment="1">
      <alignment horizontal="center" vertical="center" wrapText="1"/>
    </xf>
    <xf numFmtId="49" fontId="20" fillId="12" borderId="1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169" fontId="11" fillId="0" borderId="9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justify" vertical="top" wrapText="1"/>
    </xf>
    <xf numFmtId="170" fontId="11" fillId="0" borderId="5" xfId="0" applyNumberFormat="1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justify" vertical="top" wrapText="1"/>
    </xf>
    <xf numFmtId="169" fontId="38" fillId="5" borderId="1" xfId="0" applyNumberFormat="1" applyFont="1" applyFill="1" applyBorder="1" applyAlignment="1">
      <alignment horizontal="center" vertical="top" wrapText="1"/>
    </xf>
    <xf numFmtId="169" fontId="11" fillId="17" borderId="1" xfId="0" applyNumberFormat="1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horizontal="center" vertical="top"/>
    </xf>
    <xf numFmtId="169" fontId="38" fillId="27" borderId="1" xfId="0" applyNumberFormat="1" applyFont="1" applyFill="1" applyBorder="1" applyAlignment="1">
      <alignment horizontal="center" vertical="top" wrapText="1"/>
    </xf>
    <xf numFmtId="169" fontId="11" fillId="26" borderId="1" xfId="0" applyNumberFormat="1" applyFont="1" applyFill="1" applyBorder="1" applyAlignment="1">
      <alignment horizontal="center" vertical="top" wrapText="1"/>
    </xf>
    <xf numFmtId="169" fontId="34" fillId="0" borderId="1" xfId="0" applyNumberFormat="1" applyFont="1" applyFill="1" applyBorder="1" applyAlignment="1">
      <alignment horizontal="center" vertical="top"/>
    </xf>
    <xf numFmtId="169" fontId="11" fillId="23" borderId="5" xfId="0" applyNumberFormat="1" applyFont="1" applyFill="1" applyBorder="1" applyAlignment="1">
      <alignment horizontal="center" vertical="top" wrapText="1"/>
    </xf>
    <xf numFmtId="169" fontId="11" fillId="0" borderId="4" xfId="0" applyNumberFormat="1" applyFont="1" applyFill="1" applyBorder="1" applyAlignment="1">
      <alignment horizontal="center" vertical="top" wrapText="1"/>
    </xf>
    <xf numFmtId="169" fontId="39" fillId="14" borderId="1" xfId="0" applyNumberFormat="1" applyFont="1" applyFill="1" applyBorder="1" applyAlignment="1">
      <alignment horizontal="center" vertical="top"/>
    </xf>
    <xf numFmtId="169" fontId="11" fillId="14" borderId="1" xfId="0" applyNumberFormat="1" applyFont="1" applyFill="1" applyBorder="1" applyAlignment="1">
      <alignment horizontal="center" vertical="top" wrapText="1"/>
    </xf>
    <xf numFmtId="169" fontId="34" fillId="14" borderId="1" xfId="0" applyNumberFormat="1" applyFont="1" applyFill="1" applyBorder="1" applyAlignment="1">
      <alignment horizontal="center" vertical="top" wrapText="1"/>
    </xf>
    <xf numFmtId="169" fontId="38" fillId="16" borderId="1" xfId="0" applyNumberFormat="1" applyFont="1" applyFill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center" vertical="top"/>
    </xf>
    <xf numFmtId="0" fontId="17" fillId="18" borderId="0" xfId="0" applyFont="1" applyFill="1" applyBorder="1" applyAlignment="1">
      <alignment horizontal="center" vertical="center" wrapText="1"/>
    </xf>
    <xf numFmtId="49" fontId="20" fillId="23" borderId="1" xfId="0" applyNumberFormat="1" applyFont="1" applyFill="1" applyBorder="1" applyAlignment="1">
      <alignment horizontal="left" vertical="top" wrapText="1"/>
    </xf>
    <xf numFmtId="164" fontId="11" fillId="0" borderId="10" xfId="1" applyNumberFormat="1" applyFont="1" applyFill="1" applyBorder="1" applyAlignment="1" applyProtection="1">
      <alignment horizontal="center" vertical="top"/>
    </xf>
    <xf numFmtId="164" fontId="11" fillId="0" borderId="2" xfId="1" applyNumberFormat="1" applyFont="1" applyFill="1" applyBorder="1" applyAlignment="1" applyProtection="1">
      <alignment horizontal="center" vertical="top"/>
    </xf>
    <xf numFmtId="164" fontId="11" fillId="0" borderId="7" xfId="1" applyNumberFormat="1" applyFont="1" applyFill="1" applyBorder="1" applyAlignment="1" applyProtection="1">
      <alignment horizontal="center" vertical="top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top"/>
    </xf>
    <xf numFmtId="164" fontId="11" fillId="0" borderId="7" xfId="0" applyNumberFormat="1" applyFont="1" applyFill="1" applyBorder="1" applyAlignment="1">
      <alignment horizontal="center" vertical="top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164" fontId="11" fillId="0" borderId="10" xfId="1" applyNumberFormat="1" applyFont="1" applyFill="1" applyBorder="1" applyAlignment="1" applyProtection="1">
      <alignment horizontal="center" vertical="top" wrapText="1"/>
    </xf>
    <xf numFmtId="164" fontId="11" fillId="0" borderId="2" xfId="1" applyNumberFormat="1" applyFont="1" applyFill="1" applyBorder="1" applyAlignment="1" applyProtection="1">
      <alignment horizontal="center" vertical="top" wrapText="1"/>
    </xf>
    <xf numFmtId="164" fontId="11" fillId="0" borderId="7" xfId="1" applyNumberFormat="1" applyFont="1" applyFill="1" applyBorder="1" applyAlignment="1" applyProtection="1">
      <alignment horizontal="center" vertical="top" wrapText="1"/>
    </xf>
    <xf numFmtId="0" fontId="17" fillId="18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79"/>
  <sheetViews>
    <sheetView tabSelected="1" view="pageBreakPreview" topLeftCell="U22" zoomScaleSheetLayoutView="100" workbookViewId="0">
      <selection activeCell="AE32" sqref="AE32"/>
    </sheetView>
  </sheetViews>
  <sheetFormatPr defaultColWidth="9.140625" defaultRowHeight="12" x14ac:dyDescent="0.2"/>
  <cols>
    <col min="1" max="1" width="3.42578125" style="1" customWidth="1"/>
    <col min="2" max="2" width="3.28515625" style="1" customWidth="1"/>
    <col min="3" max="3" width="3.7109375" style="1" customWidth="1"/>
    <col min="4" max="4" width="3.42578125" style="1" customWidth="1"/>
    <col min="5" max="5" width="3.28515625" style="1" customWidth="1"/>
    <col min="6" max="6" width="3.42578125" style="1" customWidth="1"/>
    <col min="7" max="7" width="3.7109375" style="1" customWidth="1"/>
    <col min="8" max="8" width="5.28515625" style="1" customWidth="1"/>
    <col min="9" max="9" width="4.140625" style="1" customWidth="1"/>
    <col min="10" max="10" width="6" style="1" customWidth="1"/>
    <col min="11" max="12" width="5.42578125" style="1" customWidth="1"/>
    <col min="13" max="13" width="5.140625" style="1" customWidth="1"/>
    <col min="14" max="16" width="3.7109375" style="1" customWidth="1"/>
    <col min="17" max="17" width="5.85546875" style="1" customWidth="1"/>
    <col min="18" max="20" width="0" style="2" hidden="1" customWidth="1"/>
    <col min="21" max="21" width="3.7109375" style="2" customWidth="1"/>
    <col min="22" max="22" width="3.28515625" style="2" customWidth="1"/>
    <col min="23" max="23" width="3.7109375" style="2" customWidth="1"/>
    <col min="24" max="24" width="3.28515625" style="2" customWidth="1"/>
    <col min="25" max="25" width="4" style="2" customWidth="1"/>
    <col min="26" max="26" width="3.42578125" style="2" customWidth="1"/>
    <col min="27" max="27" width="3.7109375" style="2" customWidth="1"/>
    <col min="28" max="28" width="4" style="2" customWidth="1"/>
    <col min="29" max="29" width="3.140625" style="2" customWidth="1"/>
    <col min="30" max="30" width="3.42578125" style="2" customWidth="1"/>
    <col min="31" max="31" width="60" style="3" customWidth="1"/>
    <col min="32" max="32" width="8.7109375" style="4" customWidth="1"/>
    <col min="33" max="44" width="0" style="5" hidden="1" customWidth="1"/>
    <col min="45" max="45" width="0" style="6" hidden="1" customWidth="1"/>
    <col min="46" max="46" width="0" style="7" hidden="1" customWidth="1"/>
    <col min="47" max="47" width="11.28515625" style="169" customWidth="1"/>
    <col min="48" max="48" width="12" style="7" customWidth="1"/>
    <col min="49" max="49" width="10.140625" style="7" customWidth="1"/>
    <col min="50" max="50" width="10" style="7" customWidth="1"/>
    <col min="51" max="51" width="11.42578125" style="7" customWidth="1"/>
    <col min="52" max="52" width="12" style="8" customWidth="1"/>
    <col min="53" max="53" width="7.5703125" style="8" customWidth="1"/>
    <col min="54" max="54" width="0" style="5" hidden="1" customWidth="1"/>
    <col min="55" max="55" width="0" style="9" hidden="1" customWidth="1"/>
    <col min="56" max="74" width="0" style="5" hidden="1" customWidth="1"/>
    <col min="75" max="75" width="13.28515625" style="259" customWidth="1"/>
    <col min="76" max="76" width="9.140625" style="235"/>
    <col min="77" max="16384" width="9.140625" style="11"/>
  </cols>
  <sheetData>
    <row r="1" spans="1:76" ht="81.75" customHeight="1" x14ac:dyDescent="0.2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310"/>
      <c r="S1" s="310"/>
      <c r="T1" s="310"/>
      <c r="U1" s="310"/>
      <c r="AE1" s="157"/>
      <c r="AF1" s="158"/>
      <c r="AU1" s="381" t="s">
        <v>257</v>
      </c>
      <c r="AV1" s="381"/>
      <c r="AW1" s="381"/>
      <c r="AX1" s="381"/>
      <c r="AY1" s="381"/>
      <c r="AZ1" s="381"/>
      <c r="BA1" s="381"/>
    </row>
    <row r="2" spans="1:76" ht="18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310"/>
      <c r="S2" s="310"/>
      <c r="T2" s="310"/>
      <c r="U2" s="310"/>
      <c r="AE2" s="157"/>
      <c r="AF2" s="158"/>
      <c r="AU2" s="311"/>
      <c r="AV2" s="311"/>
      <c r="AW2" s="311"/>
      <c r="AX2" s="311"/>
      <c r="AY2" s="311"/>
      <c r="AZ2" s="311"/>
      <c r="BA2" s="311"/>
    </row>
    <row r="3" spans="1:76" s="18" customFormat="1" ht="21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  <c r="AT3" s="14"/>
      <c r="AU3" s="376" t="s">
        <v>198</v>
      </c>
      <c r="AV3" s="376"/>
      <c r="AW3" s="376"/>
      <c r="AX3" s="376"/>
      <c r="AY3" s="376"/>
      <c r="AZ3" s="376"/>
      <c r="BA3" s="376"/>
      <c r="BB3" s="15"/>
      <c r="BC3" s="16"/>
      <c r="BD3" s="15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236"/>
      <c r="BX3" s="237"/>
    </row>
    <row r="4" spans="1:76" s="18" customFormat="1" ht="21.7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4"/>
      <c r="AU4" s="376"/>
      <c r="AV4" s="376"/>
      <c r="AW4" s="376"/>
      <c r="AX4" s="376"/>
      <c r="AY4" s="376"/>
      <c r="AZ4" s="376"/>
      <c r="BA4" s="376"/>
      <c r="BB4" s="15"/>
      <c r="BC4" s="16"/>
      <c r="BD4" s="15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236"/>
      <c r="BX4" s="237"/>
    </row>
    <row r="5" spans="1:76" s="18" customFormat="1" ht="50.2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3"/>
      <c r="AT5" s="14"/>
      <c r="AU5" s="376"/>
      <c r="AV5" s="376"/>
      <c r="AW5" s="376"/>
      <c r="AX5" s="376"/>
      <c r="AY5" s="376"/>
      <c r="AZ5" s="376"/>
      <c r="BA5" s="376"/>
      <c r="BB5" s="15"/>
      <c r="BC5" s="16"/>
      <c r="BD5" s="15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236"/>
      <c r="BX5" s="237"/>
    </row>
    <row r="6" spans="1:76" s="18" customFormat="1" ht="18.7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4"/>
      <c r="AU6" s="163"/>
      <c r="AV6" s="14"/>
      <c r="AW6" s="14"/>
      <c r="AX6" s="14"/>
      <c r="AY6" s="14"/>
      <c r="AZ6" s="14"/>
      <c r="BA6" s="14"/>
      <c r="BB6" s="19"/>
      <c r="BC6" s="20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236"/>
      <c r="BX6" s="237"/>
    </row>
    <row r="7" spans="1:76" s="18" customFormat="1" ht="18.75" x14ac:dyDescent="0.3">
      <c r="A7" s="382" t="s">
        <v>0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21"/>
      <c r="BC7" s="22"/>
      <c r="BD7" s="21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236"/>
      <c r="BX7" s="237"/>
    </row>
    <row r="8" spans="1:76" s="18" customFormat="1" ht="35.25" customHeight="1" x14ac:dyDescent="0.3">
      <c r="A8" s="23"/>
      <c r="B8" s="23"/>
      <c r="C8" s="382" t="s">
        <v>1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21"/>
      <c r="BC8" s="22"/>
      <c r="BD8" s="21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236"/>
      <c r="BX8" s="237"/>
    </row>
    <row r="9" spans="1:76" s="18" customFormat="1" ht="18.75" x14ac:dyDescent="0.3">
      <c r="A9" s="23"/>
      <c r="B9" s="23"/>
      <c r="C9" s="383" t="s">
        <v>2</v>
      </c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24"/>
      <c r="BC9" s="25"/>
      <c r="BD9" s="24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236"/>
      <c r="BX9" s="237"/>
    </row>
    <row r="10" spans="1:76" s="18" customFormat="1" ht="19.5" customHeight="1" x14ac:dyDescent="0.3">
      <c r="A10" s="23"/>
      <c r="B10" s="23"/>
      <c r="C10" s="23"/>
      <c r="D10" s="23"/>
      <c r="E10" s="23"/>
      <c r="F10" s="23"/>
      <c r="G10" s="23"/>
      <c r="H10" s="23"/>
      <c r="I10" s="23" t="s">
        <v>3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8"/>
      <c r="AU10" s="164"/>
      <c r="AV10" s="28"/>
      <c r="AW10" s="28"/>
      <c r="AX10" s="28"/>
      <c r="AY10" s="28"/>
      <c r="AZ10" s="28"/>
      <c r="BA10" s="28"/>
      <c r="BB10" s="29"/>
      <c r="BC10" s="30"/>
      <c r="BD10" s="29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236"/>
      <c r="BX10" s="237"/>
    </row>
    <row r="11" spans="1:76" s="18" customFormat="1" ht="24.75" customHeight="1" x14ac:dyDescent="0.3">
      <c r="A11" s="23"/>
      <c r="B11" s="23"/>
      <c r="C11" s="23"/>
      <c r="D11" s="23"/>
      <c r="E11" s="23"/>
      <c r="F11" s="23"/>
      <c r="G11" s="23"/>
      <c r="H11" s="23"/>
      <c r="I11" s="376" t="s">
        <v>4</v>
      </c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1"/>
      <c r="BC11" s="32"/>
      <c r="BD11" s="31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236"/>
      <c r="BX11" s="237"/>
    </row>
    <row r="12" spans="1:76" s="18" customFormat="1" ht="37.5" customHeight="1" x14ac:dyDescent="0.3">
      <c r="A12" s="23"/>
      <c r="B12" s="23"/>
      <c r="C12" s="23"/>
      <c r="D12" s="23"/>
      <c r="E12" s="23"/>
      <c r="F12" s="23"/>
      <c r="G12" s="23"/>
      <c r="H12" s="23"/>
      <c r="I12" s="376" t="s">
        <v>5</v>
      </c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1"/>
      <c r="BC12" s="32"/>
      <c r="BD12" s="31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236"/>
      <c r="BX12" s="237"/>
    </row>
    <row r="13" spans="1:76" s="18" customFormat="1" ht="18" customHeight="1" x14ac:dyDescent="0.3">
      <c r="A13" s="23"/>
      <c r="B13" s="23"/>
      <c r="C13" s="23"/>
      <c r="D13" s="23"/>
      <c r="E13" s="23"/>
      <c r="F13" s="23"/>
      <c r="G13" s="23"/>
      <c r="H13" s="23"/>
      <c r="I13" s="376" t="s">
        <v>6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33"/>
      <c r="AT13" s="221"/>
      <c r="AU13" s="165"/>
      <c r="AV13" s="221"/>
      <c r="AW13" s="221"/>
      <c r="AX13" s="221"/>
      <c r="AY13" s="221"/>
      <c r="AZ13" s="221"/>
      <c r="BA13" s="221"/>
      <c r="BB13" s="31"/>
      <c r="BC13" s="32"/>
      <c r="BD13" s="31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236"/>
      <c r="BX13" s="237"/>
    </row>
    <row r="14" spans="1:76" s="18" customFormat="1" ht="19.5" customHeight="1" x14ac:dyDescent="0.3">
      <c r="A14" s="23"/>
      <c r="B14" s="23"/>
      <c r="C14" s="23"/>
      <c r="D14" s="23"/>
      <c r="E14" s="23"/>
      <c r="F14" s="23"/>
      <c r="G14" s="23"/>
      <c r="H14" s="23"/>
      <c r="I14" s="376" t="s">
        <v>7</v>
      </c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33"/>
      <c r="AT14" s="221"/>
      <c r="AU14" s="165"/>
      <c r="AV14" s="221"/>
      <c r="AW14" s="221"/>
      <c r="AX14" s="221"/>
      <c r="AY14" s="221"/>
      <c r="AZ14" s="221"/>
      <c r="BA14" s="221"/>
      <c r="BB14" s="31"/>
      <c r="BC14" s="32"/>
      <c r="BD14" s="31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236"/>
      <c r="BX14" s="237"/>
    </row>
    <row r="15" spans="1:76" s="18" customFormat="1" ht="40.5" customHeight="1" x14ac:dyDescent="0.3">
      <c r="A15" s="23"/>
      <c r="B15" s="23"/>
      <c r="C15" s="23"/>
      <c r="D15" s="23"/>
      <c r="E15" s="23"/>
      <c r="F15" s="23"/>
      <c r="G15" s="23"/>
      <c r="H15" s="23"/>
      <c r="I15" s="376" t="s">
        <v>8</v>
      </c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33"/>
      <c r="AT15" s="221"/>
      <c r="AU15" s="165"/>
      <c r="AV15" s="221"/>
      <c r="AW15" s="221"/>
      <c r="AX15" s="221"/>
      <c r="AY15" s="221"/>
      <c r="AZ15" s="221"/>
      <c r="BA15" s="221"/>
      <c r="BB15" s="31"/>
      <c r="BC15" s="32"/>
      <c r="BD15" s="31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236"/>
      <c r="BX15" s="237"/>
    </row>
    <row r="16" spans="1:76" s="18" customFormat="1" ht="11.25" customHeight="1" x14ac:dyDescent="0.3">
      <c r="A16" s="23"/>
      <c r="B16" s="23"/>
      <c r="C16" s="23"/>
      <c r="D16" s="23"/>
      <c r="E16" s="23"/>
      <c r="F16" s="23"/>
      <c r="G16" s="23"/>
      <c r="H16" s="23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1"/>
      <c r="BC16" s="32"/>
      <c r="BD16" s="31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236"/>
      <c r="BX16" s="237"/>
    </row>
    <row r="17" spans="1:76" s="46" customFormat="1" ht="15.75" hidden="1" x14ac:dyDescent="0.2">
      <c r="A17" s="34"/>
      <c r="B17" s="34"/>
      <c r="C17" s="34"/>
      <c r="D17" s="34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35"/>
      <c r="AG17" s="35"/>
      <c r="AH17" s="37"/>
      <c r="AI17" s="37"/>
      <c r="AJ17" s="37"/>
      <c r="AK17" s="37"/>
      <c r="AL17" s="37"/>
      <c r="AM17" s="37"/>
      <c r="AN17" s="37"/>
      <c r="AO17" s="37"/>
      <c r="AP17" s="37"/>
      <c r="AQ17" s="38"/>
      <c r="AR17" s="39"/>
      <c r="AS17" s="40"/>
      <c r="AT17" s="41"/>
      <c r="AU17" s="166"/>
      <c r="AV17" s="41"/>
      <c r="AW17" s="41"/>
      <c r="AX17" s="41"/>
      <c r="AY17" s="41"/>
      <c r="AZ17" s="41"/>
      <c r="BA17" s="41"/>
      <c r="BB17" s="42"/>
      <c r="BC17" s="43"/>
      <c r="BD17" s="42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238"/>
      <c r="BX17" s="239"/>
    </row>
    <row r="18" spans="1:76" s="52" customFormat="1" ht="12" customHeight="1" x14ac:dyDescent="0.2">
      <c r="A18" s="351" t="s">
        <v>9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78" t="s">
        <v>10</v>
      </c>
      <c r="V18" s="379"/>
      <c r="W18" s="379"/>
      <c r="X18" s="379"/>
      <c r="Y18" s="379"/>
      <c r="Z18" s="379"/>
      <c r="AA18" s="379"/>
      <c r="AB18" s="379"/>
      <c r="AC18" s="379"/>
      <c r="AD18" s="380"/>
      <c r="AE18" s="370">
        <v>1</v>
      </c>
      <c r="AF18" s="370" t="s">
        <v>11</v>
      </c>
      <c r="AG18" s="370" t="s">
        <v>12</v>
      </c>
      <c r="AH18" s="370" t="s">
        <v>13</v>
      </c>
      <c r="AI18" s="364" t="s">
        <v>14</v>
      </c>
      <c r="AJ18" s="365"/>
      <c r="AK18" s="365"/>
      <c r="AL18" s="365"/>
      <c r="AM18" s="365"/>
      <c r="AN18" s="366"/>
      <c r="AO18" s="360" t="s">
        <v>15</v>
      </c>
      <c r="AP18" s="361"/>
      <c r="AQ18" s="47"/>
      <c r="AR18" s="47"/>
      <c r="AS18" s="373" t="s">
        <v>16</v>
      </c>
      <c r="AT18" s="370" t="s">
        <v>17</v>
      </c>
      <c r="AU18" s="364" t="s">
        <v>18</v>
      </c>
      <c r="AV18" s="365"/>
      <c r="AW18" s="365"/>
      <c r="AX18" s="365"/>
      <c r="AY18" s="366"/>
      <c r="AZ18" s="360" t="s">
        <v>15</v>
      </c>
      <c r="BA18" s="361"/>
      <c r="BB18" s="48"/>
      <c r="BC18" s="49"/>
      <c r="BD18" s="49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238"/>
      <c r="BX18" s="239"/>
    </row>
    <row r="19" spans="1:76" s="46" customFormat="1" ht="12" customHeight="1" x14ac:dyDescent="0.2">
      <c r="A19" s="351" t="s">
        <v>19</v>
      </c>
      <c r="B19" s="351"/>
      <c r="C19" s="351"/>
      <c r="D19" s="351" t="s">
        <v>20</v>
      </c>
      <c r="E19" s="351"/>
      <c r="F19" s="351" t="s">
        <v>21</v>
      </c>
      <c r="G19" s="351"/>
      <c r="H19" s="351" t="s">
        <v>22</v>
      </c>
      <c r="I19" s="351"/>
      <c r="J19" s="351"/>
      <c r="K19" s="351"/>
      <c r="L19" s="351"/>
      <c r="M19" s="351"/>
      <c r="N19" s="351"/>
      <c r="O19" s="351"/>
      <c r="P19" s="351"/>
      <c r="Q19" s="351"/>
      <c r="R19" s="351" t="s">
        <v>23</v>
      </c>
      <c r="S19" s="351"/>
      <c r="T19" s="351"/>
      <c r="U19" s="377" t="s">
        <v>24</v>
      </c>
      <c r="V19" s="377"/>
      <c r="W19" s="358" t="s">
        <v>25</v>
      </c>
      <c r="X19" s="358" t="s">
        <v>26</v>
      </c>
      <c r="Y19" s="358" t="s">
        <v>27</v>
      </c>
      <c r="Z19" s="352" t="s">
        <v>28</v>
      </c>
      <c r="AA19" s="356"/>
      <c r="AB19" s="353"/>
      <c r="AC19" s="352" t="s">
        <v>29</v>
      </c>
      <c r="AD19" s="353"/>
      <c r="AE19" s="371"/>
      <c r="AF19" s="371"/>
      <c r="AG19" s="371"/>
      <c r="AH19" s="371"/>
      <c r="AI19" s="367"/>
      <c r="AJ19" s="368"/>
      <c r="AK19" s="368"/>
      <c r="AL19" s="368"/>
      <c r="AM19" s="368"/>
      <c r="AN19" s="369"/>
      <c r="AO19" s="362"/>
      <c r="AP19" s="363"/>
      <c r="AQ19" s="47"/>
      <c r="AR19" s="47"/>
      <c r="AS19" s="374"/>
      <c r="AT19" s="371"/>
      <c r="AU19" s="367"/>
      <c r="AV19" s="368"/>
      <c r="AW19" s="368"/>
      <c r="AX19" s="368"/>
      <c r="AY19" s="369"/>
      <c r="AZ19" s="362"/>
      <c r="BA19" s="363"/>
      <c r="BB19" s="53"/>
      <c r="BC19" s="54"/>
      <c r="BD19" s="54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/>
      <c r="BW19" s="238"/>
      <c r="BX19" s="239"/>
    </row>
    <row r="20" spans="1:76" s="46" customFormat="1" ht="79.5" customHeight="1" x14ac:dyDescent="0.2">
      <c r="A20" s="351"/>
      <c r="B20" s="351"/>
      <c r="C20" s="351"/>
      <c r="D20" s="351"/>
      <c r="E20" s="351"/>
      <c r="F20" s="351"/>
      <c r="G20" s="351"/>
      <c r="H20" s="351" t="s">
        <v>24</v>
      </c>
      <c r="I20" s="351"/>
      <c r="J20" s="222" t="s">
        <v>25</v>
      </c>
      <c r="K20" s="351" t="s">
        <v>30</v>
      </c>
      <c r="L20" s="351"/>
      <c r="M20" s="351" t="s">
        <v>31</v>
      </c>
      <c r="N20" s="351"/>
      <c r="O20" s="351"/>
      <c r="P20" s="351"/>
      <c r="Q20" s="351"/>
      <c r="R20" s="351"/>
      <c r="S20" s="351"/>
      <c r="T20" s="351"/>
      <c r="U20" s="377"/>
      <c r="V20" s="377"/>
      <c r="W20" s="359"/>
      <c r="X20" s="359"/>
      <c r="Y20" s="359"/>
      <c r="Z20" s="354"/>
      <c r="AA20" s="357"/>
      <c r="AB20" s="355"/>
      <c r="AC20" s="354"/>
      <c r="AD20" s="355"/>
      <c r="AE20" s="372"/>
      <c r="AF20" s="372"/>
      <c r="AG20" s="372"/>
      <c r="AH20" s="372"/>
      <c r="AI20" s="222" t="s">
        <v>32</v>
      </c>
      <c r="AJ20" s="222" t="s">
        <v>33</v>
      </c>
      <c r="AK20" s="222" t="s">
        <v>34</v>
      </c>
      <c r="AL20" s="222" t="s">
        <v>35</v>
      </c>
      <c r="AM20" s="222" t="s">
        <v>36</v>
      </c>
      <c r="AN20" s="222" t="s">
        <v>37</v>
      </c>
      <c r="AO20" s="223" t="s">
        <v>38</v>
      </c>
      <c r="AP20" s="223" t="s">
        <v>39</v>
      </c>
      <c r="AQ20" s="47"/>
      <c r="AR20" s="47"/>
      <c r="AS20" s="375"/>
      <c r="AT20" s="372"/>
      <c r="AU20" s="167" t="s">
        <v>40</v>
      </c>
      <c r="AV20" s="222" t="s">
        <v>41</v>
      </c>
      <c r="AW20" s="222" t="s">
        <v>42</v>
      </c>
      <c r="AX20" s="222" t="s">
        <v>43</v>
      </c>
      <c r="AY20" s="222" t="s">
        <v>44</v>
      </c>
      <c r="AZ20" s="223" t="s">
        <v>38</v>
      </c>
      <c r="BA20" s="223" t="s">
        <v>39</v>
      </c>
      <c r="BB20" s="48"/>
      <c r="BC20" s="49"/>
      <c r="BD20" s="49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1"/>
      <c r="BW20" s="238"/>
      <c r="BX20" s="239"/>
    </row>
    <row r="21" spans="1:76" s="46" customFormat="1" hidden="1" x14ac:dyDescent="0.2">
      <c r="A21" s="57">
        <v>1</v>
      </c>
      <c r="B21" s="57">
        <f t="shared" ref="B21:J21" si="0">A21+1</f>
        <v>2</v>
      </c>
      <c r="C21" s="57">
        <f t="shared" si="0"/>
        <v>3</v>
      </c>
      <c r="D21" s="57">
        <f t="shared" si="0"/>
        <v>4</v>
      </c>
      <c r="E21" s="57">
        <f t="shared" si="0"/>
        <v>5</v>
      </c>
      <c r="F21" s="57">
        <f t="shared" si="0"/>
        <v>6</v>
      </c>
      <c r="G21" s="57">
        <f t="shared" si="0"/>
        <v>7</v>
      </c>
      <c r="H21" s="57">
        <f t="shared" si="0"/>
        <v>8</v>
      </c>
      <c r="I21" s="57">
        <f t="shared" si="0"/>
        <v>9</v>
      </c>
      <c r="J21" s="57">
        <f t="shared" si="0"/>
        <v>10</v>
      </c>
      <c r="K21" s="57"/>
      <c r="L21" s="57">
        <f>J21+1</f>
        <v>11</v>
      </c>
      <c r="M21" s="57">
        <f>L21+1</f>
        <v>12</v>
      </c>
      <c r="N21" s="57">
        <f>M21+1</f>
        <v>13</v>
      </c>
      <c r="O21" s="57"/>
      <c r="P21" s="57"/>
      <c r="Q21" s="57">
        <f>N21+1</f>
        <v>14</v>
      </c>
      <c r="R21" s="57">
        <f t="shared" ref="R21:AR21" si="1">Q21+1</f>
        <v>15</v>
      </c>
      <c r="S21" s="57">
        <f t="shared" si="1"/>
        <v>16</v>
      </c>
      <c r="T21" s="57">
        <f t="shared" si="1"/>
        <v>17</v>
      </c>
      <c r="U21" s="57">
        <f t="shared" si="1"/>
        <v>18</v>
      </c>
      <c r="V21" s="57">
        <f t="shared" si="1"/>
        <v>19</v>
      </c>
      <c r="W21" s="57">
        <f t="shared" si="1"/>
        <v>20</v>
      </c>
      <c r="X21" s="57">
        <f t="shared" si="1"/>
        <v>21</v>
      </c>
      <c r="Y21" s="57">
        <f t="shared" si="1"/>
        <v>22</v>
      </c>
      <c r="Z21" s="57">
        <f t="shared" si="1"/>
        <v>23</v>
      </c>
      <c r="AA21" s="57">
        <f t="shared" si="1"/>
        <v>24</v>
      </c>
      <c r="AB21" s="57">
        <f t="shared" si="1"/>
        <v>25</v>
      </c>
      <c r="AC21" s="57">
        <f t="shared" si="1"/>
        <v>26</v>
      </c>
      <c r="AD21" s="57">
        <f t="shared" si="1"/>
        <v>27</v>
      </c>
      <c r="AE21" s="57">
        <f t="shared" si="1"/>
        <v>28</v>
      </c>
      <c r="AF21" s="57">
        <f t="shared" si="1"/>
        <v>29</v>
      </c>
      <c r="AG21" s="57">
        <f t="shared" si="1"/>
        <v>30</v>
      </c>
      <c r="AH21" s="57">
        <f t="shared" si="1"/>
        <v>31</v>
      </c>
      <c r="AI21" s="57">
        <f t="shared" si="1"/>
        <v>32</v>
      </c>
      <c r="AJ21" s="57">
        <f t="shared" si="1"/>
        <v>33</v>
      </c>
      <c r="AK21" s="57">
        <f t="shared" si="1"/>
        <v>34</v>
      </c>
      <c r="AL21" s="57">
        <f t="shared" si="1"/>
        <v>35</v>
      </c>
      <c r="AM21" s="57">
        <f t="shared" si="1"/>
        <v>36</v>
      </c>
      <c r="AN21" s="57">
        <f t="shared" si="1"/>
        <v>37</v>
      </c>
      <c r="AO21" s="57">
        <f t="shared" si="1"/>
        <v>38</v>
      </c>
      <c r="AP21" s="57">
        <f t="shared" si="1"/>
        <v>39</v>
      </c>
      <c r="AQ21" s="57">
        <f t="shared" si="1"/>
        <v>40</v>
      </c>
      <c r="AR21" s="57">
        <f t="shared" si="1"/>
        <v>41</v>
      </c>
      <c r="AS21" s="58"/>
      <c r="AT21" s="222"/>
      <c r="AU21" s="162">
        <f>AR21+1</f>
        <v>42</v>
      </c>
      <c r="AV21" s="57">
        <f>AU21+1</f>
        <v>43</v>
      </c>
      <c r="AW21" s="57">
        <f>AV21+1</f>
        <v>44</v>
      </c>
      <c r="AX21" s="57">
        <f>AW21+1</f>
        <v>45</v>
      </c>
      <c r="AY21" s="57">
        <f>AX21+1</f>
        <v>46</v>
      </c>
      <c r="AZ21" s="57" t="e">
        <f>#REF!+1</f>
        <v>#REF!</v>
      </c>
      <c r="BA21" s="57" t="e">
        <f>AZ21+1</f>
        <v>#REF!</v>
      </c>
      <c r="BB21" s="59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1"/>
      <c r="BW21" s="240"/>
      <c r="BX21" s="240"/>
    </row>
    <row r="22" spans="1:76" s="73" customFormat="1" ht="17.25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4">
        <v>6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322" t="s">
        <v>45</v>
      </c>
      <c r="AF22" s="286" t="s">
        <v>46</v>
      </c>
      <c r="AG22" s="65" t="e">
        <f>AG27+#REF!+#REF!+#REF!</f>
        <v>#REF!</v>
      </c>
      <c r="AH22" s="65" t="e">
        <f>AH27+#REF!+#REF!+#REF!</f>
        <v>#REF!</v>
      </c>
      <c r="AI22" s="65" t="e">
        <f>AI27+#REF!+#REF!+#REF!</f>
        <v>#REF!</v>
      </c>
      <c r="AJ22" s="65" t="e">
        <f>AJ27+#REF!+#REF!+#REF!</f>
        <v>#REF!</v>
      </c>
      <c r="AK22" s="65" t="e">
        <f>AK27+#REF!+#REF!+#REF!</f>
        <v>#REF!</v>
      </c>
      <c r="AL22" s="65" t="e">
        <f>AL27+#REF!+#REF!+#REF!</f>
        <v>#REF!</v>
      </c>
      <c r="AM22" s="65"/>
      <c r="AN22" s="65"/>
      <c r="AO22" s="66"/>
      <c r="AP22" s="66" t="e">
        <f>AP27+#REF!+#REF!+#REF!</f>
        <v>#REF!</v>
      </c>
      <c r="AQ22" s="66"/>
      <c r="AR22" s="66"/>
      <c r="AS22" s="341"/>
      <c r="AT22" s="67"/>
      <c r="AU22" s="292">
        <f>AU27+AU45+AU70+AU136+AU151+AU158+AU185+AU210+AU217</f>
        <v>17156.40914</v>
      </c>
      <c r="AV22" s="287">
        <f>AV27+AV45+AV70+AV136+AV151+AV158+AV185+AV210+AV217</f>
        <v>26943.841130000004</v>
      </c>
      <c r="AW22" s="287">
        <f>AW27+AW45+AW70+AW136+AW151+AW158+AW185+AW210+AW217</f>
        <v>16073.184770000002</v>
      </c>
      <c r="AX22" s="287">
        <f>AX27+AX45+AX70+AX136+AX151+AX158+AX185+AX210+AX217</f>
        <v>6784.7570000000005</v>
      </c>
      <c r="AY22" s="287">
        <f>AY27+AY45+AY70+AY136+AY151+AY158+AY185+AY210+AY217</f>
        <v>6844.9290000000001</v>
      </c>
      <c r="AZ22" s="287">
        <f>SUM(AU22:AY22)</f>
        <v>73803.121040000013</v>
      </c>
      <c r="BA22" s="289">
        <v>2020</v>
      </c>
      <c r="BB22" s="69"/>
      <c r="BC22" s="70"/>
      <c r="BD22" s="70"/>
      <c r="BE22" s="71" t="e">
        <f>BE27+#REF!+#REF!+#REF!</f>
        <v>#REF!</v>
      </c>
      <c r="BF22" s="71" t="e">
        <f>BF27+#REF!+#REF!+#REF!</f>
        <v>#REF!</v>
      </c>
      <c r="BG22" s="71" t="e">
        <f>BG27+#REF!+#REF!+#REF!</f>
        <v>#REF!</v>
      </c>
      <c r="BH22" s="71" t="e">
        <f>BH27+#REF!+#REF!+#REF!</f>
        <v>#REF!</v>
      </c>
      <c r="BI22" s="71" t="e">
        <f>BI27+#REF!+#REF!+#REF!</f>
        <v>#REF!</v>
      </c>
      <c r="BJ22" s="71" t="e">
        <f>BJ27+#REF!+#REF!+#REF!</f>
        <v>#REF!</v>
      </c>
      <c r="BK22" s="71" t="e">
        <f>BK27+#REF!+#REF!+#REF!</f>
        <v>#REF!</v>
      </c>
      <c r="BL22" s="71" t="e">
        <f>BL27+#REF!+#REF!+#REF!</f>
        <v>#REF!</v>
      </c>
      <c r="BM22" s="71" t="e">
        <f>BM27+#REF!+#REF!+#REF!</f>
        <v>#REF!</v>
      </c>
      <c r="BN22" s="71" t="e">
        <f>BN27+#REF!+#REF!+#REF!</f>
        <v>#REF!</v>
      </c>
      <c r="BO22" s="71" t="e">
        <f>BO27+#REF!+#REF!+#REF!</f>
        <v>#REF!</v>
      </c>
      <c r="BP22" s="71" t="e">
        <f>BP27+#REF!+#REF!+#REF!</f>
        <v>#REF!</v>
      </c>
      <c r="BQ22" s="71" t="e">
        <f>BQ27+#REF!+#REF!+#REF!</f>
        <v>#REF!</v>
      </c>
      <c r="BR22" s="71" t="e">
        <f>BR27+#REF!+#REF!+#REF!</f>
        <v>#REF!</v>
      </c>
      <c r="BS22" s="71" t="e">
        <f>BS27+#REF!+#REF!+#REF!</f>
        <v>#REF!</v>
      </c>
      <c r="BT22" s="71" t="e">
        <f>BT27+#REF!+#REF!+#REF!</f>
        <v>#REF!</v>
      </c>
      <c r="BU22" s="71" t="e">
        <f>BU27+#REF!+#REF!+#REF!</f>
        <v>#REF!</v>
      </c>
      <c r="BV22" s="72"/>
      <c r="BW22" s="241"/>
      <c r="BX22" s="242"/>
    </row>
    <row r="23" spans="1:76" s="79" customFormat="1" ht="97.15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>
        <v>0</v>
      </c>
      <c r="V23" s="64">
        <v>6</v>
      </c>
      <c r="W23" s="64">
        <v>0</v>
      </c>
      <c r="X23" s="64">
        <v>1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113" t="s">
        <v>47</v>
      </c>
      <c r="AF23" s="57" t="s">
        <v>48</v>
      </c>
      <c r="AG23" s="66"/>
      <c r="AH23" s="66" t="s">
        <v>49</v>
      </c>
      <c r="AI23" s="66" t="s">
        <v>49</v>
      </c>
      <c r="AJ23" s="65"/>
      <c r="AK23" s="65"/>
      <c r="AL23" s="65"/>
      <c r="AM23" s="65"/>
      <c r="AN23" s="65"/>
      <c r="AO23" s="66"/>
      <c r="AP23" s="66"/>
      <c r="AQ23" s="66"/>
      <c r="AR23" s="66"/>
      <c r="AS23" s="342"/>
      <c r="AT23" s="68"/>
      <c r="AU23" s="298" t="s">
        <v>48</v>
      </c>
      <c r="AV23" s="68" t="s">
        <v>48</v>
      </c>
      <c r="AW23" s="68" t="s">
        <v>48</v>
      </c>
      <c r="AX23" s="68" t="s">
        <v>48</v>
      </c>
      <c r="AY23" s="68" t="s">
        <v>48</v>
      </c>
      <c r="AZ23" s="68" t="s">
        <v>48</v>
      </c>
      <c r="BA23" s="68">
        <v>2020</v>
      </c>
      <c r="BB23" s="74"/>
      <c r="BC23" s="75"/>
      <c r="BD23" s="75"/>
      <c r="BE23" s="76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8"/>
      <c r="BW23" s="243"/>
      <c r="BX23" s="244"/>
    </row>
    <row r="24" spans="1:76" s="88" customFormat="1" ht="32.25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>
        <v>0</v>
      </c>
      <c r="V24" s="64">
        <v>6</v>
      </c>
      <c r="W24" s="64">
        <v>0</v>
      </c>
      <c r="X24" s="64">
        <v>1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1</v>
      </c>
      <c r="AE24" s="113" t="s">
        <v>191</v>
      </c>
      <c r="AF24" s="57" t="s">
        <v>50</v>
      </c>
      <c r="AG24" s="66"/>
      <c r="AH24" s="66"/>
      <c r="AI24" s="66"/>
      <c r="AJ24" s="65"/>
      <c r="AK24" s="65"/>
      <c r="AL24" s="65"/>
      <c r="AM24" s="65"/>
      <c r="AN24" s="65"/>
      <c r="AO24" s="66"/>
      <c r="AP24" s="66"/>
      <c r="AQ24" s="66"/>
      <c r="AR24" s="66"/>
      <c r="AS24" s="342"/>
      <c r="AT24" s="67"/>
      <c r="AU24" s="297">
        <f>AU217/AU22*100</f>
        <v>14.713993933115074</v>
      </c>
      <c r="AV24" s="297">
        <f>AV217/AV22*100</f>
        <v>9.5640743558674615</v>
      </c>
      <c r="AW24" s="297">
        <f>AW217/AW22*100</f>
        <v>14.863264711913093</v>
      </c>
      <c r="AX24" s="297">
        <f>AX217/AX22*100</f>
        <v>33.737391036996605</v>
      </c>
      <c r="AY24" s="297">
        <f>AY217/AY22*100</f>
        <v>33.44081436052879</v>
      </c>
      <c r="AZ24" s="296" t="s">
        <v>48</v>
      </c>
      <c r="BA24" s="68">
        <v>2020</v>
      </c>
      <c r="BB24" s="82"/>
      <c r="BC24" s="83"/>
      <c r="BD24" s="84"/>
      <c r="BE24" s="85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7"/>
      <c r="BW24" s="245"/>
      <c r="BX24" s="246"/>
    </row>
    <row r="25" spans="1:76" s="88" customFormat="1" ht="47.4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/>
      <c r="O25" s="62"/>
      <c r="P25" s="62"/>
      <c r="Q25" s="62"/>
      <c r="R25" s="62"/>
      <c r="S25" s="62"/>
      <c r="T25" s="62"/>
      <c r="U25" s="63">
        <f t="shared" ref="U25:AC25" si="2">U24</f>
        <v>0</v>
      </c>
      <c r="V25" s="64">
        <f t="shared" si="2"/>
        <v>6</v>
      </c>
      <c r="W25" s="64">
        <f t="shared" si="2"/>
        <v>0</v>
      </c>
      <c r="X25" s="64">
        <f t="shared" si="2"/>
        <v>1</v>
      </c>
      <c r="Y25" s="64">
        <f t="shared" si="2"/>
        <v>0</v>
      </c>
      <c r="Z25" s="64">
        <f t="shared" si="2"/>
        <v>0</v>
      </c>
      <c r="AA25" s="64">
        <f t="shared" si="2"/>
        <v>0</v>
      </c>
      <c r="AB25" s="64">
        <f t="shared" si="2"/>
        <v>0</v>
      </c>
      <c r="AC25" s="64">
        <f t="shared" si="2"/>
        <v>0</v>
      </c>
      <c r="AD25" s="64">
        <v>2</v>
      </c>
      <c r="AE25" s="113" t="s">
        <v>192</v>
      </c>
      <c r="AF25" s="57" t="s">
        <v>50</v>
      </c>
      <c r="AG25" s="66"/>
      <c r="AH25" s="66"/>
      <c r="AI25" s="66"/>
      <c r="AJ25" s="65"/>
      <c r="AK25" s="65"/>
      <c r="AL25" s="65">
        <v>4021686</v>
      </c>
      <c r="AM25" s="65"/>
      <c r="AN25" s="65"/>
      <c r="AO25" s="66"/>
      <c r="AP25" s="66"/>
      <c r="AQ25" s="66"/>
      <c r="AR25" s="66"/>
      <c r="AS25" s="342"/>
      <c r="AT25" s="67"/>
      <c r="AU25" s="299">
        <f>(AU153/1534)*100</f>
        <v>0.39113428943937423</v>
      </c>
      <c r="AV25" s="299">
        <f>(AV153/1508)*100</f>
        <v>0.39787798408488062</v>
      </c>
      <c r="AW25" s="299">
        <f>(AW153/1953)*100</f>
        <v>0.30721966205837176</v>
      </c>
      <c r="AX25" s="299">
        <f t="shared" ref="AX25:AY25" si="3">(AX153/1953)*100</f>
        <v>0.30721966205837176</v>
      </c>
      <c r="AY25" s="299">
        <f t="shared" si="3"/>
        <v>0.30721966205837176</v>
      </c>
      <c r="AZ25" s="296" t="s">
        <v>48</v>
      </c>
      <c r="BA25" s="68">
        <v>2020</v>
      </c>
      <c r="BB25" s="82"/>
      <c r="BC25" s="83"/>
      <c r="BD25" s="84"/>
      <c r="BE25" s="85">
        <f>AL25</f>
        <v>4021686</v>
      </c>
      <c r="BF25" s="86"/>
      <c r="BG25" s="86"/>
      <c r="BH25" s="86"/>
      <c r="BI25" s="86"/>
      <c r="BJ25" s="86"/>
      <c r="BK25" s="85">
        <v>4230813</v>
      </c>
      <c r="BL25" s="86"/>
      <c r="BM25" s="86"/>
      <c r="BN25" s="86">
        <v>4438123</v>
      </c>
      <c r="BO25" s="86"/>
      <c r="BP25" s="86"/>
      <c r="BQ25" s="86">
        <v>4655591</v>
      </c>
      <c r="BR25" s="86"/>
      <c r="BS25" s="86">
        <v>4883715</v>
      </c>
      <c r="BT25" s="86"/>
      <c r="BU25" s="86">
        <v>5123017</v>
      </c>
      <c r="BV25" s="87"/>
      <c r="BW25" s="245"/>
      <c r="BX25" s="246"/>
    </row>
    <row r="26" spans="1:76" s="88" customFormat="1" ht="46.5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204" t="s">
        <v>199</v>
      </c>
      <c r="AF26" s="57" t="s">
        <v>50</v>
      </c>
      <c r="AG26" s="66"/>
      <c r="AH26" s="66"/>
      <c r="AI26" s="66"/>
      <c r="AJ26" s="65"/>
      <c r="AK26" s="65"/>
      <c r="AL26" s="65">
        <v>29400000</v>
      </c>
      <c r="AM26" s="65"/>
      <c r="AN26" s="65"/>
      <c r="AO26" s="66"/>
      <c r="AP26" s="66"/>
      <c r="AQ26" s="66"/>
      <c r="AR26" s="66"/>
      <c r="AS26" s="343"/>
      <c r="AT26" s="93"/>
      <c r="AU26" s="299">
        <f>(AU40/1534)*100</f>
        <v>0.1303780964797914</v>
      </c>
      <c r="AV26" s="299">
        <f>(AV40/1508)*100</f>
        <v>0.1326259946949602</v>
      </c>
      <c r="AW26" s="299">
        <f>(AW40/1953)*100</f>
        <v>0.10240655401945725</v>
      </c>
      <c r="AX26" s="299">
        <f t="shared" ref="AX26:AY26" si="4">(AX40/1953)*100</f>
        <v>0.10240655401945725</v>
      </c>
      <c r="AY26" s="299">
        <f t="shared" si="4"/>
        <v>0.10240655401945725</v>
      </c>
      <c r="AZ26" s="140" t="s">
        <v>48</v>
      </c>
      <c r="BA26" s="68">
        <v>2020</v>
      </c>
      <c r="BB26" s="82"/>
      <c r="BC26" s="83"/>
      <c r="BD26" s="84"/>
      <c r="BE26" s="85">
        <v>29400000</v>
      </c>
      <c r="BF26" s="86"/>
      <c r="BG26" s="86"/>
      <c r="BH26" s="86"/>
      <c r="BI26" s="86"/>
      <c r="BJ26" s="86"/>
      <c r="BK26" s="86">
        <v>32600000</v>
      </c>
      <c r="BL26" s="86"/>
      <c r="BM26" s="86"/>
      <c r="BN26" s="86">
        <v>37400000</v>
      </c>
      <c r="BO26" s="86"/>
      <c r="BP26" s="86"/>
      <c r="BQ26" s="86">
        <v>41700000</v>
      </c>
      <c r="BR26" s="86"/>
      <c r="BS26" s="86">
        <v>46400000</v>
      </c>
      <c r="BT26" s="86"/>
      <c r="BU26" s="86">
        <v>48700000</v>
      </c>
      <c r="BV26" s="87"/>
      <c r="BW26" s="247"/>
      <c r="BX26" s="246"/>
    </row>
    <row r="27" spans="1:76" s="105" customFormat="1" ht="47.85" customHeight="1" x14ac:dyDescent="0.2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5">
        <v>0</v>
      </c>
      <c r="V27" s="186">
        <v>6</v>
      </c>
      <c r="W27" s="186">
        <v>1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95" t="s">
        <v>51</v>
      </c>
      <c r="AF27" s="283" t="s">
        <v>52</v>
      </c>
      <c r="AG27" s="96" t="e">
        <f>AG28+#REF!+#REF!</f>
        <v>#REF!</v>
      </c>
      <c r="AH27" s="96" t="e">
        <f>AH28+#REF!+#REF!</f>
        <v>#REF!</v>
      </c>
      <c r="AI27" s="96" t="e">
        <f>AI28+#REF!+#REF!</f>
        <v>#REF!</v>
      </c>
      <c r="AJ27" s="96" t="e">
        <f>AJ28+#REF!+#REF!</f>
        <v>#REF!</v>
      </c>
      <c r="AK27" s="96"/>
      <c r="AL27" s="96" t="e">
        <f>AL28+#REF!+#REF!</f>
        <v>#REF!</v>
      </c>
      <c r="AM27" s="96"/>
      <c r="AN27" s="96"/>
      <c r="AO27" s="97"/>
      <c r="AP27" s="97" t="e">
        <f>AP28+#REF!+#REF!</f>
        <v>#REF!</v>
      </c>
      <c r="AQ27" s="97"/>
      <c r="AR27" s="97"/>
      <c r="AS27" s="98"/>
      <c r="AT27" s="99"/>
      <c r="AU27" s="326">
        <f>AU28</f>
        <v>330.5</v>
      </c>
      <c r="AV27" s="323">
        <f>AV28</f>
        <v>235.8929</v>
      </c>
      <c r="AW27" s="323">
        <f t="shared" ref="AW27:AX27" si="5">AW28</f>
        <v>255</v>
      </c>
      <c r="AX27" s="323">
        <f t="shared" si="5"/>
        <v>55</v>
      </c>
      <c r="AY27" s="323">
        <f>AY28</f>
        <v>55</v>
      </c>
      <c r="AZ27" s="323">
        <f>SUM(AU27:AY27)</f>
        <v>931.39290000000005</v>
      </c>
      <c r="BA27" s="279">
        <v>2020</v>
      </c>
      <c r="BB27" s="100"/>
      <c r="BC27" s="101"/>
      <c r="BD27" s="101"/>
      <c r="BE27" s="102" t="e">
        <f>BE28+#REF!+#REF!</f>
        <v>#REF!</v>
      </c>
      <c r="BF27" s="103" t="e">
        <f>BF28+#REF!+#REF!</f>
        <v>#REF!</v>
      </c>
      <c r="BG27" s="103" t="e">
        <f>BG28+#REF!+#REF!</f>
        <v>#REF!</v>
      </c>
      <c r="BH27" s="103" t="e">
        <f>BH28+#REF!+#REF!</f>
        <v>#REF!</v>
      </c>
      <c r="BI27" s="103" t="e">
        <f>BI28+#REF!+#REF!</f>
        <v>#REF!</v>
      </c>
      <c r="BJ27" s="103" t="e">
        <f>BJ28+#REF!+#REF!</f>
        <v>#REF!</v>
      </c>
      <c r="BK27" s="103" t="e">
        <f>BK28+#REF!+#REF!</f>
        <v>#REF!</v>
      </c>
      <c r="BL27" s="103" t="e">
        <f>BL28+#REF!+#REF!</f>
        <v>#REF!</v>
      </c>
      <c r="BM27" s="103" t="e">
        <f>BM28+#REF!+#REF!</f>
        <v>#REF!</v>
      </c>
      <c r="BN27" s="103" t="e">
        <f>BN28+#REF!+#REF!</f>
        <v>#REF!</v>
      </c>
      <c r="BO27" s="103" t="e">
        <f>BO28+#REF!+#REF!</f>
        <v>#REF!</v>
      </c>
      <c r="BP27" s="103" t="e">
        <f>BP28+#REF!+#REF!</f>
        <v>#REF!</v>
      </c>
      <c r="BQ27" s="103" t="e">
        <f>BQ28+#REF!+#REF!</f>
        <v>#REF!</v>
      </c>
      <c r="BR27" s="103" t="e">
        <f>BR28+#REF!+#REF!</f>
        <v>#REF!</v>
      </c>
      <c r="BS27" s="103" t="e">
        <f>BS28+#REF!+#REF!</f>
        <v>#REF!</v>
      </c>
      <c r="BT27" s="103" t="e">
        <f>BT28+#REF!+#REF!</f>
        <v>#REF!</v>
      </c>
      <c r="BU27" s="103" t="e">
        <f>BU28+#REF!+#REF!</f>
        <v>#REF!</v>
      </c>
      <c r="BV27" s="104" t="e">
        <f>BV28+#REF!+#REF!</f>
        <v>#REF!</v>
      </c>
      <c r="BW27" s="248"/>
      <c r="BX27" s="249"/>
    </row>
    <row r="28" spans="1:76" s="112" customFormat="1" ht="46.5" customHeight="1" x14ac:dyDescent="0.2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9">
        <v>0</v>
      </c>
      <c r="V28" s="187">
        <v>6</v>
      </c>
      <c r="W28" s="187">
        <v>1</v>
      </c>
      <c r="X28" s="187">
        <v>0</v>
      </c>
      <c r="Y28" s="187">
        <v>1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06" t="s">
        <v>258</v>
      </c>
      <c r="AF28" s="107" t="s">
        <v>52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347"/>
      <c r="AT28" s="81"/>
      <c r="AU28" s="327">
        <f>SUM(AU30,AU32,AU34,AU37)</f>
        <v>330.5</v>
      </c>
      <c r="AV28" s="327">
        <f t="shared" ref="AV28:AY28" si="6">SUM(AV30,AV32,AV34,AV37)</f>
        <v>235.8929</v>
      </c>
      <c r="AW28" s="327">
        <f t="shared" si="6"/>
        <v>255</v>
      </c>
      <c r="AX28" s="327">
        <f t="shared" si="6"/>
        <v>55</v>
      </c>
      <c r="AY28" s="327">
        <f t="shared" si="6"/>
        <v>55</v>
      </c>
      <c r="AZ28" s="324">
        <f>SUM(AU28:AY28)</f>
        <v>931.39290000000005</v>
      </c>
      <c r="BA28" s="198">
        <v>2020</v>
      </c>
      <c r="BB28" s="108"/>
      <c r="BC28" s="109"/>
      <c r="BD28" s="109"/>
      <c r="BE28" s="110" t="e">
        <f>BE210+#REF!</f>
        <v>#REF!</v>
      </c>
      <c r="BF28" s="110" t="e">
        <f>BF210+#REF!</f>
        <v>#REF!</v>
      </c>
      <c r="BG28" s="110" t="e">
        <f>BG210+#REF!</f>
        <v>#REF!</v>
      </c>
      <c r="BH28" s="110" t="e">
        <f>BH210+#REF!</f>
        <v>#REF!</v>
      </c>
      <c r="BI28" s="110" t="e">
        <f>BI210+#REF!</f>
        <v>#REF!</v>
      </c>
      <c r="BJ28" s="110" t="e">
        <f>BJ210+#REF!</f>
        <v>#REF!</v>
      </c>
      <c r="BK28" s="110" t="e">
        <f>BK210+#REF!</f>
        <v>#REF!</v>
      </c>
      <c r="BL28" s="110" t="e">
        <f>BL210+#REF!</f>
        <v>#REF!</v>
      </c>
      <c r="BM28" s="110" t="e">
        <f>BM210+#REF!</f>
        <v>#REF!</v>
      </c>
      <c r="BN28" s="110" t="e">
        <f>BN210+#REF!</f>
        <v>#REF!</v>
      </c>
      <c r="BO28" s="110" t="e">
        <f>BO210+#REF!</f>
        <v>#REF!</v>
      </c>
      <c r="BP28" s="110" t="e">
        <f>BP210+#REF!</f>
        <v>#REF!</v>
      </c>
      <c r="BQ28" s="110" t="e">
        <f>BQ210+#REF!</f>
        <v>#REF!</v>
      </c>
      <c r="BR28" s="110" t="e">
        <f>BR210+#REF!</f>
        <v>#REF!</v>
      </c>
      <c r="BS28" s="110" t="e">
        <f>BS210+#REF!</f>
        <v>#REF!</v>
      </c>
      <c r="BT28" s="110" t="e">
        <f>BT210+#REF!</f>
        <v>#REF!</v>
      </c>
      <c r="BU28" s="110" t="e">
        <f>BU210+#REF!</f>
        <v>#REF!</v>
      </c>
      <c r="BV28" s="111" t="e">
        <f>BE28+BK28+BN28+BQ28+BS28+BU28</f>
        <v>#REF!</v>
      </c>
      <c r="BW28" s="248"/>
      <c r="BX28" s="250"/>
    </row>
    <row r="29" spans="1:76" s="121" customFormat="1" ht="15.75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>
        <v>0</v>
      </c>
      <c r="V29" s="64">
        <v>6</v>
      </c>
      <c r="W29" s="64">
        <v>1</v>
      </c>
      <c r="X29" s="64">
        <v>0</v>
      </c>
      <c r="Y29" s="64">
        <v>1</v>
      </c>
      <c r="Z29" s="64">
        <v>0</v>
      </c>
      <c r="AA29" s="64">
        <v>0</v>
      </c>
      <c r="AB29" s="64">
        <v>0</v>
      </c>
      <c r="AC29" s="64">
        <v>0</v>
      </c>
      <c r="AD29" s="64">
        <v>1</v>
      </c>
      <c r="AE29" s="113" t="s">
        <v>53</v>
      </c>
      <c r="AF29" s="114" t="s">
        <v>54</v>
      </c>
      <c r="AG29" s="65"/>
      <c r="AH29" s="65"/>
      <c r="AI29" s="65"/>
      <c r="AJ29" s="65"/>
      <c r="AK29" s="65"/>
      <c r="AL29" s="65"/>
      <c r="AM29" s="65"/>
      <c r="AN29" s="65"/>
      <c r="AO29" s="66"/>
      <c r="AP29" s="66"/>
      <c r="AQ29" s="66"/>
      <c r="AR29" s="66"/>
      <c r="AS29" s="348"/>
      <c r="AT29" s="68"/>
      <c r="AU29" s="300">
        <v>1</v>
      </c>
      <c r="AV29" s="201">
        <v>2</v>
      </c>
      <c r="AW29" s="201">
        <v>3</v>
      </c>
      <c r="AX29" s="201">
        <v>3</v>
      </c>
      <c r="AY29" s="201">
        <v>3</v>
      </c>
      <c r="AZ29" s="202">
        <v>12</v>
      </c>
      <c r="BA29" s="68">
        <v>2020</v>
      </c>
      <c r="BB29" s="115"/>
      <c r="BC29" s="116"/>
      <c r="BD29" s="117"/>
      <c r="BE29" s="118">
        <v>0</v>
      </c>
      <c r="BF29" s="119"/>
      <c r="BG29" s="119"/>
      <c r="BH29" s="119"/>
      <c r="BI29" s="119"/>
      <c r="BJ29" s="119"/>
      <c r="BK29" s="118">
        <v>0</v>
      </c>
      <c r="BL29" s="119"/>
      <c r="BM29" s="119"/>
      <c r="BN29" s="118">
        <v>0</v>
      </c>
      <c r="BO29" s="119"/>
      <c r="BP29" s="119"/>
      <c r="BQ29" s="118">
        <v>0</v>
      </c>
      <c r="BR29" s="119"/>
      <c r="BS29" s="118">
        <v>0</v>
      </c>
      <c r="BT29" s="119"/>
      <c r="BU29" s="118">
        <v>0</v>
      </c>
      <c r="BV29" s="120"/>
      <c r="BW29" s="251"/>
      <c r="BX29" s="252"/>
    </row>
    <row r="30" spans="1:76" s="92" customFormat="1" ht="20.25" customHeight="1" x14ac:dyDescent="0.2">
      <c r="A30" s="183">
        <v>7</v>
      </c>
      <c r="B30" s="183">
        <v>0</v>
      </c>
      <c r="C30" s="183">
        <v>1</v>
      </c>
      <c r="D30" s="183">
        <v>0</v>
      </c>
      <c r="E30" s="183">
        <v>3</v>
      </c>
      <c r="F30" s="183">
        <v>1</v>
      </c>
      <c r="G30" s="183">
        <v>0</v>
      </c>
      <c r="H30" s="183">
        <v>0</v>
      </c>
      <c r="I30" s="183">
        <v>6</v>
      </c>
      <c r="J30" s="183">
        <v>1</v>
      </c>
      <c r="K30" s="183">
        <v>0</v>
      </c>
      <c r="L30" s="183">
        <v>1</v>
      </c>
      <c r="M30" s="183">
        <v>4</v>
      </c>
      <c r="N30" s="183">
        <v>0</v>
      </c>
      <c r="O30" s="183">
        <v>0</v>
      </c>
      <c r="P30" s="183">
        <v>1</v>
      </c>
      <c r="Q30" s="183" t="s">
        <v>55</v>
      </c>
      <c r="R30" s="62"/>
      <c r="S30" s="62"/>
      <c r="T30" s="62"/>
      <c r="U30" s="63">
        <v>0</v>
      </c>
      <c r="V30" s="64">
        <v>6</v>
      </c>
      <c r="W30" s="64">
        <v>1</v>
      </c>
      <c r="X30" s="64">
        <v>0</v>
      </c>
      <c r="Y30" s="64">
        <v>1</v>
      </c>
      <c r="Z30" s="64">
        <v>0</v>
      </c>
      <c r="AA30" s="64">
        <v>0</v>
      </c>
      <c r="AB30" s="64">
        <v>1</v>
      </c>
      <c r="AC30" s="64">
        <v>0</v>
      </c>
      <c r="AD30" s="64">
        <v>0</v>
      </c>
      <c r="AE30" s="170" t="s">
        <v>56</v>
      </c>
      <c r="AF30" s="57" t="s">
        <v>46</v>
      </c>
      <c r="AG30" s="65"/>
      <c r="AH30" s="65"/>
      <c r="AI30" s="65"/>
      <c r="AJ30" s="65"/>
      <c r="AK30" s="65"/>
      <c r="AL30" s="65"/>
      <c r="AM30" s="65"/>
      <c r="AN30" s="65"/>
      <c r="AO30" s="66"/>
      <c r="AP30" s="66"/>
      <c r="AQ30" s="66"/>
      <c r="AR30" s="66"/>
      <c r="AS30" s="348"/>
      <c r="AT30" s="68"/>
      <c r="AU30" s="301">
        <v>30</v>
      </c>
      <c r="AV30" s="277">
        <v>9.5325000000000006</v>
      </c>
      <c r="AW30" s="227">
        <v>50</v>
      </c>
      <c r="AX30" s="227">
        <v>50</v>
      </c>
      <c r="AY30" s="227">
        <v>50</v>
      </c>
      <c r="AZ30" s="277">
        <f>SUM(AU30:AY30)</f>
        <v>189.5325</v>
      </c>
      <c r="BA30" s="68">
        <v>2020</v>
      </c>
      <c r="BB30" s="89"/>
      <c r="BC30" s="90"/>
      <c r="BD30" s="90"/>
      <c r="BE30" s="76">
        <v>1</v>
      </c>
      <c r="BF30" s="91"/>
      <c r="BG30" s="91"/>
      <c r="BH30" s="91"/>
      <c r="BI30" s="91"/>
      <c r="BJ30" s="91"/>
      <c r="BK30" s="76">
        <v>1</v>
      </c>
      <c r="BL30" s="91"/>
      <c r="BM30" s="91"/>
      <c r="BN30" s="76">
        <v>1</v>
      </c>
      <c r="BO30" s="91"/>
      <c r="BP30" s="91"/>
      <c r="BQ30" s="76">
        <v>1</v>
      </c>
      <c r="BR30" s="91"/>
      <c r="BS30" s="76">
        <v>1</v>
      </c>
      <c r="BT30" s="91"/>
      <c r="BU30" s="76">
        <v>1</v>
      </c>
      <c r="BV30" s="122"/>
      <c r="BW30" s="253"/>
      <c r="BX30" s="254"/>
    </row>
    <row r="31" spans="1:76" s="127" customFormat="1" ht="32.450000000000003" customHeight="1" x14ac:dyDescent="0.2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62"/>
      <c r="S31" s="62"/>
      <c r="T31" s="62"/>
      <c r="U31" s="63">
        <v>0</v>
      </c>
      <c r="V31" s="64">
        <v>6</v>
      </c>
      <c r="W31" s="64">
        <v>1</v>
      </c>
      <c r="X31" s="64">
        <v>0</v>
      </c>
      <c r="Y31" s="64">
        <v>1</v>
      </c>
      <c r="Z31" s="64">
        <v>0</v>
      </c>
      <c r="AA31" s="64">
        <v>0</v>
      </c>
      <c r="AB31" s="64">
        <v>1</v>
      </c>
      <c r="AC31" s="64">
        <v>0</v>
      </c>
      <c r="AD31" s="64">
        <v>1</v>
      </c>
      <c r="AE31" s="204" t="s">
        <v>214</v>
      </c>
      <c r="AF31" s="57" t="s">
        <v>54</v>
      </c>
      <c r="AG31" s="65"/>
      <c r="AH31" s="65"/>
      <c r="AI31" s="65"/>
      <c r="AJ31" s="65"/>
      <c r="AK31" s="65"/>
      <c r="AL31" s="65"/>
      <c r="AM31" s="65"/>
      <c r="AN31" s="65"/>
      <c r="AO31" s="66"/>
      <c r="AP31" s="66"/>
      <c r="AQ31" s="66"/>
      <c r="AR31" s="66"/>
      <c r="AS31" s="348"/>
      <c r="AT31" s="67"/>
      <c r="AU31" s="295">
        <v>10</v>
      </c>
      <c r="AV31" s="162">
        <v>2</v>
      </c>
      <c r="AW31" s="162">
        <v>10</v>
      </c>
      <c r="AX31" s="162">
        <v>10</v>
      </c>
      <c r="AY31" s="162">
        <v>10</v>
      </c>
      <c r="AZ31" s="67">
        <f>SUM(AU31:AY31)</f>
        <v>42</v>
      </c>
      <c r="BA31" s="68">
        <v>2020</v>
      </c>
      <c r="BB31" s="123"/>
      <c r="BC31" s="116"/>
      <c r="BD31" s="124"/>
      <c r="BE31" s="85">
        <v>100</v>
      </c>
      <c r="BF31" s="125"/>
      <c r="BG31" s="125"/>
      <c r="BH31" s="125"/>
      <c r="BI31" s="125"/>
      <c r="BJ31" s="125"/>
      <c r="BK31" s="85">
        <v>100</v>
      </c>
      <c r="BL31" s="125"/>
      <c r="BM31" s="125"/>
      <c r="BN31" s="85">
        <v>100</v>
      </c>
      <c r="BO31" s="125"/>
      <c r="BP31" s="125"/>
      <c r="BQ31" s="85">
        <v>100</v>
      </c>
      <c r="BR31" s="125"/>
      <c r="BS31" s="85">
        <v>100</v>
      </c>
      <c r="BT31" s="125"/>
      <c r="BU31" s="85">
        <v>100</v>
      </c>
      <c r="BV31" s="126"/>
      <c r="BW31" s="350"/>
      <c r="BX31" s="252"/>
    </row>
    <row r="32" spans="1:76" s="127" customFormat="1" ht="47.25" x14ac:dyDescent="0.2">
      <c r="A32" s="183">
        <v>7</v>
      </c>
      <c r="B32" s="183">
        <v>0</v>
      </c>
      <c r="C32" s="183">
        <v>1</v>
      </c>
      <c r="D32" s="183">
        <v>0</v>
      </c>
      <c r="E32" s="183">
        <v>3</v>
      </c>
      <c r="F32" s="183">
        <v>1</v>
      </c>
      <c r="G32" s="183">
        <v>0</v>
      </c>
      <c r="H32" s="183">
        <v>0</v>
      </c>
      <c r="I32" s="183">
        <v>6</v>
      </c>
      <c r="J32" s="183">
        <v>1</v>
      </c>
      <c r="K32" s="183">
        <v>0</v>
      </c>
      <c r="L32" s="183">
        <v>1</v>
      </c>
      <c r="M32" s="183">
        <v>4</v>
      </c>
      <c r="N32" s="183">
        <v>0</v>
      </c>
      <c r="O32" s="183">
        <v>0</v>
      </c>
      <c r="P32" s="183">
        <v>2</v>
      </c>
      <c r="Q32" s="183" t="s">
        <v>55</v>
      </c>
      <c r="R32" s="62"/>
      <c r="S32" s="62"/>
      <c r="T32" s="62"/>
      <c r="U32" s="63">
        <v>0</v>
      </c>
      <c r="V32" s="64">
        <v>6</v>
      </c>
      <c r="W32" s="64">
        <v>1</v>
      </c>
      <c r="X32" s="64">
        <v>0</v>
      </c>
      <c r="Y32" s="64">
        <v>1</v>
      </c>
      <c r="Z32" s="64">
        <v>0</v>
      </c>
      <c r="AA32" s="64">
        <v>0</v>
      </c>
      <c r="AB32" s="64">
        <v>2</v>
      </c>
      <c r="AC32" s="64">
        <v>0</v>
      </c>
      <c r="AD32" s="64">
        <v>0</v>
      </c>
      <c r="AE32" s="170" t="s">
        <v>57</v>
      </c>
      <c r="AF32" s="57" t="s">
        <v>58</v>
      </c>
      <c r="AG32" s="65"/>
      <c r="AH32" s="65"/>
      <c r="AI32" s="65"/>
      <c r="AJ32" s="65"/>
      <c r="AK32" s="65"/>
      <c r="AL32" s="65"/>
      <c r="AM32" s="65"/>
      <c r="AN32" s="65"/>
      <c r="AO32" s="66"/>
      <c r="AP32" s="66"/>
      <c r="AQ32" s="66"/>
      <c r="AR32" s="66"/>
      <c r="AS32" s="348"/>
      <c r="AT32" s="68"/>
      <c r="AU32" s="303">
        <v>235.72800000000001</v>
      </c>
      <c r="AV32" s="277">
        <v>0</v>
      </c>
      <c r="AW32" s="277">
        <v>205</v>
      </c>
      <c r="AX32" s="277">
        <v>5</v>
      </c>
      <c r="AY32" s="277">
        <v>5</v>
      </c>
      <c r="AZ32" s="277">
        <f>AU32+AV32+AW32+AX32+AY32</f>
        <v>450.72800000000001</v>
      </c>
      <c r="BA32" s="68">
        <v>2020</v>
      </c>
      <c r="BB32" s="123"/>
      <c r="BC32" s="116"/>
      <c r="BD32" s="124"/>
      <c r="BE32" s="85">
        <v>5</v>
      </c>
      <c r="BF32" s="125"/>
      <c r="BG32" s="125"/>
      <c r="BH32" s="125"/>
      <c r="BI32" s="125"/>
      <c r="BJ32" s="125"/>
      <c r="BK32" s="85">
        <v>5</v>
      </c>
      <c r="BL32" s="125"/>
      <c r="BM32" s="125"/>
      <c r="BN32" s="85">
        <v>5</v>
      </c>
      <c r="BO32" s="125"/>
      <c r="BP32" s="125"/>
      <c r="BQ32" s="85">
        <v>5</v>
      </c>
      <c r="BR32" s="125"/>
      <c r="BS32" s="85">
        <v>5</v>
      </c>
      <c r="BT32" s="125"/>
      <c r="BU32" s="85">
        <v>5</v>
      </c>
      <c r="BV32" s="126"/>
      <c r="BW32" s="350"/>
      <c r="BX32" s="252"/>
    </row>
    <row r="33" spans="1:76" s="92" customFormat="1" ht="31.5" x14ac:dyDescent="0.2">
      <c r="A33" s="64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62"/>
      <c r="S33" s="62"/>
      <c r="T33" s="62"/>
      <c r="U33" s="63">
        <v>0</v>
      </c>
      <c r="V33" s="64">
        <v>6</v>
      </c>
      <c r="W33" s="64">
        <v>1</v>
      </c>
      <c r="X33" s="64">
        <v>0</v>
      </c>
      <c r="Y33" s="64">
        <v>1</v>
      </c>
      <c r="Z33" s="64">
        <v>0</v>
      </c>
      <c r="AA33" s="64">
        <v>0</v>
      </c>
      <c r="AB33" s="64">
        <v>2</v>
      </c>
      <c r="AC33" s="64">
        <v>0</v>
      </c>
      <c r="AD33" s="64">
        <v>1</v>
      </c>
      <c r="AE33" s="204" t="s">
        <v>59</v>
      </c>
      <c r="AF33" s="57" t="s">
        <v>54</v>
      </c>
      <c r="AG33" s="65"/>
      <c r="AH33" s="65"/>
      <c r="AI33" s="65"/>
      <c r="AJ33" s="65"/>
      <c r="AK33" s="65"/>
      <c r="AL33" s="65"/>
      <c r="AM33" s="65"/>
      <c r="AN33" s="65"/>
      <c r="AO33" s="66"/>
      <c r="AP33" s="66"/>
      <c r="AQ33" s="66"/>
      <c r="AR33" s="66"/>
      <c r="AS33" s="348"/>
      <c r="AT33" s="68"/>
      <c r="AU33" s="295">
        <v>5</v>
      </c>
      <c r="AV33" s="57">
        <v>0</v>
      </c>
      <c r="AW33" s="57">
        <v>5</v>
      </c>
      <c r="AX33" s="57">
        <v>5</v>
      </c>
      <c r="AY33" s="57">
        <v>5</v>
      </c>
      <c r="AZ33" s="57">
        <f>SUM(AU33:AY33)</f>
        <v>20</v>
      </c>
      <c r="BA33" s="68">
        <v>2020</v>
      </c>
      <c r="BB33" s="89"/>
      <c r="BC33" s="90"/>
      <c r="BD33" s="90"/>
      <c r="BE33" s="76">
        <v>1</v>
      </c>
      <c r="BF33" s="91"/>
      <c r="BG33" s="91"/>
      <c r="BH33" s="91"/>
      <c r="BI33" s="91"/>
      <c r="BJ33" s="91"/>
      <c r="BK33" s="76">
        <v>1</v>
      </c>
      <c r="BL33" s="91"/>
      <c r="BM33" s="91"/>
      <c r="BN33" s="76">
        <v>1</v>
      </c>
      <c r="BO33" s="91"/>
      <c r="BP33" s="91"/>
      <c r="BQ33" s="76">
        <v>1</v>
      </c>
      <c r="BR33" s="91"/>
      <c r="BS33" s="76">
        <v>1</v>
      </c>
      <c r="BT33" s="91"/>
      <c r="BU33" s="76">
        <v>1</v>
      </c>
      <c r="BV33" s="122"/>
      <c r="BW33" s="253"/>
      <c r="BX33" s="254"/>
    </row>
    <row r="34" spans="1:76" s="127" customFormat="1" ht="34.5" customHeight="1" x14ac:dyDescent="0.2">
      <c r="A34" s="183">
        <v>7</v>
      </c>
      <c r="B34" s="183">
        <v>0</v>
      </c>
      <c r="C34" s="183">
        <v>1</v>
      </c>
      <c r="D34" s="183">
        <v>0</v>
      </c>
      <c r="E34" s="183">
        <v>3</v>
      </c>
      <c r="F34" s="183">
        <v>1</v>
      </c>
      <c r="G34" s="183">
        <v>0</v>
      </c>
      <c r="H34" s="183">
        <v>0</v>
      </c>
      <c r="I34" s="183">
        <v>6</v>
      </c>
      <c r="J34" s="183">
        <v>1</v>
      </c>
      <c r="K34" s="183">
        <v>0</v>
      </c>
      <c r="L34" s="183">
        <v>1</v>
      </c>
      <c r="M34" s="183">
        <v>4</v>
      </c>
      <c r="N34" s="183">
        <v>0</v>
      </c>
      <c r="O34" s="183">
        <v>0</v>
      </c>
      <c r="P34" s="183">
        <v>4</v>
      </c>
      <c r="Q34" s="183" t="s">
        <v>55</v>
      </c>
      <c r="R34" s="62"/>
      <c r="S34" s="62"/>
      <c r="T34" s="62"/>
      <c r="U34" s="63">
        <v>0</v>
      </c>
      <c r="V34" s="64">
        <v>6</v>
      </c>
      <c r="W34" s="64">
        <v>1</v>
      </c>
      <c r="X34" s="64">
        <v>0</v>
      </c>
      <c r="Y34" s="64">
        <v>1</v>
      </c>
      <c r="Z34" s="64">
        <v>0</v>
      </c>
      <c r="AA34" s="64">
        <v>0</v>
      </c>
      <c r="AB34" s="64">
        <v>3</v>
      </c>
      <c r="AC34" s="64">
        <v>0</v>
      </c>
      <c r="AD34" s="64">
        <v>0</v>
      </c>
      <c r="AE34" s="210" t="s">
        <v>236</v>
      </c>
      <c r="AF34" s="234" t="s">
        <v>58</v>
      </c>
      <c r="AG34" s="65"/>
      <c r="AH34" s="65"/>
      <c r="AI34" s="65"/>
      <c r="AJ34" s="65"/>
      <c r="AK34" s="65"/>
      <c r="AL34" s="65"/>
      <c r="AM34" s="65"/>
      <c r="AN34" s="65"/>
      <c r="AO34" s="66"/>
      <c r="AP34" s="66"/>
      <c r="AQ34" s="66"/>
      <c r="AR34" s="66"/>
      <c r="AS34" s="348"/>
      <c r="AT34" s="67"/>
      <c r="AU34" s="303">
        <v>64.772000000000006</v>
      </c>
      <c r="AV34" s="284">
        <v>0</v>
      </c>
      <c r="AW34" s="284">
        <v>0</v>
      </c>
      <c r="AX34" s="284">
        <v>0</v>
      </c>
      <c r="AY34" s="284">
        <v>0</v>
      </c>
      <c r="AZ34" s="277">
        <f>SUM(AU34:AY34)</f>
        <v>64.772000000000006</v>
      </c>
      <c r="BA34" s="68">
        <v>2016</v>
      </c>
      <c r="BB34" s="123"/>
      <c r="BC34" s="116"/>
      <c r="BD34" s="124"/>
      <c r="BE34" s="128"/>
      <c r="BF34" s="125"/>
      <c r="BG34" s="125"/>
      <c r="BH34" s="125"/>
      <c r="BI34" s="125"/>
      <c r="BJ34" s="125"/>
      <c r="BK34" s="128"/>
      <c r="BL34" s="125"/>
      <c r="BM34" s="125"/>
      <c r="BN34" s="128"/>
      <c r="BO34" s="125"/>
      <c r="BP34" s="125"/>
      <c r="BQ34" s="128"/>
      <c r="BR34" s="125"/>
      <c r="BS34" s="128"/>
      <c r="BT34" s="125"/>
      <c r="BU34" s="128"/>
      <c r="BV34" s="129"/>
      <c r="BW34" s="253"/>
      <c r="BX34" s="252"/>
    </row>
    <row r="35" spans="1:76" s="127" customFormat="1" ht="34.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2"/>
      <c r="S35" s="62"/>
      <c r="T35" s="62"/>
      <c r="U35" s="63">
        <v>0</v>
      </c>
      <c r="V35" s="64">
        <v>6</v>
      </c>
      <c r="W35" s="64">
        <v>1</v>
      </c>
      <c r="X35" s="64">
        <v>0</v>
      </c>
      <c r="Y35" s="64">
        <v>1</v>
      </c>
      <c r="Z35" s="64">
        <v>0</v>
      </c>
      <c r="AA35" s="64">
        <v>0</v>
      </c>
      <c r="AB35" s="64">
        <v>3</v>
      </c>
      <c r="AC35" s="64">
        <v>0</v>
      </c>
      <c r="AD35" s="64">
        <v>1</v>
      </c>
      <c r="AE35" s="204" t="s">
        <v>169</v>
      </c>
      <c r="AF35" s="57" t="s">
        <v>80</v>
      </c>
      <c r="AG35" s="65"/>
      <c r="AH35" s="65"/>
      <c r="AI35" s="65"/>
      <c r="AJ35" s="65"/>
      <c r="AK35" s="65"/>
      <c r="AL35" s="65"/>
      <c r="AM35" s="65"/>
      <c r="AN35" s="65"/>
      <c r="AO35" s="66"/>
      <c r="AP35" s="66"/>
      <c r="AQ35" s="66"/>
      <c r="AR35" s="66"/>
      <c r="AS35" s="348"/>
      <c r="AT35" s="67"/>
      <c r="AU35" s="295">
        <v>1</v>
      </c>
      <c r="AV35" s="209">
        <v>0</v>
      </c>
      <c r="AW35" s="209">
        <v>0</v>
      </c>
      <c r="AX35" s="209">
        <v>0</v>
      </c>
      <c r="AY35" s="209">
        <v>0</v>
      </c>
      <c r="AZ35" s="57">
        <v>1</v>
      </c>
      <c r="BA35" s="68">
        <v>2016</v>
      </c>
      <c r="BB35" s="123"/>
      <c r="BC35" s="116"/>
      <c r="BD35" s="124"/>
      <c r="BE35" s="128"/>
      <c r="BF35" s="125"/>
      <c r="BG35" s="125"/>
      <c r="BH35" s="125"/>
      <c r="BI35" s="125"/>
      <c r="BJ35" s="125"/>
      <c r="BK35" s="128"/>
      <c r="BL35" s="125"/>
      <c r="BM35" s="125"/>
      <c r="BN35" s="128"/>
      <c r="BO35" s="125"/>
      <c r="BP35" s="125"/>
      <c r="BQ35" s="128"/>
      <c r="BR35" s="125"/>
      <c r="BS35" s="128"/>
      <c r="BT35" s="125"/>
      <c r="BU35" s="128"/>
      <c r="BV35" s="129"/>
      <c r="BW35" s="253"/>
      <c r="BX35" s="252"/>
    </row>
    <row r="36" spans="1:76" s="127" customFormat="1" ht="34.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2"/>
      <c r="S36" s="62"/>
      <c r="T36" s="62"/>
      <c r="U36" s="63">
        <v>0</v>
      </c>
      <c r="V36" s="64">
        <v>6</v>
      </c>
      <c r="W36" s="64">
        <v>1</v>
      </c>
      <c r="X36" s="64">
        <v>0</v>
      </c>
      <c r="Y36" s="64">
        <v>1</v>
      </c>
      <c r="Z36" s="64">
        <v>0</v>
      </c>
      <c r="AA36" s="64">
        <v>0</v>
      </c>
      <c r="AB36" s="64">
        <v>3</v>
      </c>
      <c r="AC36" s="64">
        <v>0</v>
      </c>
      <c r="AD36" s="64">
        <v>2</v>
      </c>
      <c r="AE36" s="204" t="s">
        <v>170</v>
      </c>
      <c r="AF36" s="57" t="s">
        <v>80</v>
      </c>
      <c r="AG36" s="65"/>
      <c r="AH36" s="65"/>
      <c r="AI36" s="65"/>
      <c r="AJ36" s="65"/>
      <c r="AK36" s="65"/>
      <c r="AL36" s="65"/>
      <c r="AM36" s="65"/>
      <c r="AN36" s="65"/>
      <c r="AO36" s="66"/>
      <c r="AP36" s="66"/>
      <c r="AQ36" s="66"/>
      <c r="AR36" s="66"/>
      <c r="AS36" s="348"/>
      <c r="AT36" s="67"/>
      <c r="AU36" s="295">
        <v>1</v>
      </c>
      <c r="AV36" s="209">
        <v>0</v>
      </c>
      <c r="AW36" s="209">
        <v>0</v>
      </c>
      <c r="AX36" s="209">
        <v>0</v>
      </c>
      <c r="AY36" s="209">
        <v>0</v>
      </c>
      <c r="AZ36" s="57">
        <v>1</v>
      </c>
      <c r="BA36" s="68">
        <v>2016</v>
      </c>
      <c r="BB36" s="123"/>
      <c r="BC36" s="116"/>
      <c r="BD36" s="124"/>
      <c r="BE36" s="128"/>
      <c r="BF36" s="125"/>
      <c r="BG36" s="125"/>
      <c r="BH36" s="125"/>
      <c r="BI36" s="125"/>
      <c r="BJ36" s="125"/>
      <c r="BK36" s="128"/>
      <c r="BL36" s="125"/>
      <c r="BM36" s="125"/>
      <c r="BN36" s="128"/>
      <c r="BO36" s="125"/>
      <c r="BP36" s="125"/>
      <c r="BQ36" s="128"/>
      <c r="BR36" s="125"/>
      <c r="BS36" s="128"/>
      <c r="BT36" s="125"/>
      <c r="BU36" s="128"/>
      <c r="BV36" s="129"/>
      <c r="BW36" s="253"/>
      <c r="BX36" s="252"/>
    </row>
    <row r="37" spans="1:76" s="127" customFormat="1" ht="20.25" customHeight="1" x14ac:dyDescent="0.2">
      <c r="A37" s="183">
        <v>7</v>
      </c>
      <c r="B37" s="183">
        <v>0</v>
      </c>
      <c r="C37" s="183">
        <v>1</v>
      </c>
      <c r="D37" s="183">
        <v>0</v>
      </c>
      <c r="E37" s="183">
        <v>3</v>
      </c>
      <c r="F37" s="183">
        <v>1</v>
      </c>
      <c r="G37" s="183">
        <v>0</v>
      </c>
      <c r="H37" s="183">
        <v>0</v>
      </c>
      <c r="I37" s="183">
        <v>6</v>
      </c>
      <c r="J37" s="183">
        <v>1</v>
      </c>
      <c r="K37" s="183">
        <v>0</v>
      </c>
      <c r="L37" s="183">
        <v>1</v>
      </c>
      <c r="M37" s="183">
        <v>2</v>
      </c>
      <c r="N37" s="183">
        <v>0</v>
      </c>
      <c r="O37" s="183">
        <v>4</v>
      </c>
      <c r="P37" s="183">
        <v>0</v>
      </c>
      <c r="Q37" s="183" t="s">
        <v>55</v>
      </c>
      <c r="R37" s="62"/>
      <c r="S37" s="62"/>
      <c r="T37" s="62"/>
      <c r="U37" s="63">
        <v>0</v>
      </c>
      <c r="V37" s="64">
        <v>6</v>
      </c>
      <c r="W37" s="64">
        <v>1</v>
      </c>
      <c r="X37" s="64">
        <v>0</v>
      </c>
      <c r="Y37" s="64">
        <v>1</v>
      </c>
      <c r="Z37" s="64">
        <v>0</v>
      </c>
      <c r="AA37" s="64">
        <v>0</v>
      </c>
      <c r="AB37" s="64">
        <v>4</v>
      </c>
      <c r="AC37" s="64">
        <v>0</v>
      </c>
      <c r="AD37" s="64">
        <v>0</v>
      </c>
      <c r="AE37" s="170" t="s">
        <v>237</v>
      </c>
      <c r="AF37" s="234" t="s">
        <v>58</v>
      </c>
      <c r="AG37" s="65"/>
      <c r="AH37" s="65"/>
      <c r="AI37" s="65"/>
      <c r="AJ37" s="65"/>
      <c r="AK37" s="65"/>
      <c r="AL37" s="65"/>
      <c r="AM37" s="65"/>
      <c r="AN37" s="65"/>
      <c r="AO37" s="66"/>
      <c r="AP37" s="66"/>
      <c r="AQ37" s="66"/>
      <c r="AR37" s="66"/>
      <c r="AS37" s="348"/>
      <c r="AT37" s="67"/>
      <c r="AU37" s="303">
        <v>0</v>
      </c>
      <c r="AV37" s="284">
        <v>226.3604</v>
      </c>
      <c r="AW37" s="284">
        <v>0</v>
      </c>
      <c r="AX37" s="284">
        <v>0</v>
      </c>
      <c r="AY37" s="284">
        <v>0</v>
      </c>
      <c r="AZ37" s="277">
        <f>SUM(AU37:AY37)</f>
        <v>226.3604</v>
      </c>
      <c r="BA37" s="68">
        <v>2017</v>
      </c>
      <c r="BB37" s="123"/>
      <c r="BC37" s="116"/>
      <c r="BD37" s="124"/>
      <c r="BE37" s="128"/>
      <c r="BF37" s="125"/>
      <c r="BG37" s="125"/>
      <c r="BH37" s="125"/>
      <c r="BI37" s="125"/>
      <c r="BJ37" s="125"/>
      <c r="BK37" s="128"/>
      <c r="BL37" s="125"/>
      <c r="BM37" s="125"/>
      <c r="BN37" s="128"/>
      <c r="BO37" s="125"/>
      <c r="BP37" s="125"/>
      <c r="BQ37" s="128"/>
      <c r="BR37" s="125"/>
      <c r="BS37" s="128"/>
      <c r="BT37" s="125"/>
      <c r="BU37" s="128"/>
      <c r="BV37" s="129"/>
      <c r="BW37" s="312"/>
      <c r="BX37" s="252"/>
    </row>
    <row r="38" spans="1:76" s="127" customFormat="1" ht="21.75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2"/>
      <c r="S38" s="62"/>
      <c r="T38" s="62"/>
      <c r="U38" s="63">
        <v>0</v>
      </c>
      <c r="V38" s="64">
        <v>6</v>
      </c>
      <c r="W38" s="64">
        <v>1</v>
      </c>
      <c r="X38" s="64">
        <v>0</v>
      </c>
      <c r="Y38" s="64">
        <v>1</v>
      </c>
      <c r="Z38" s="64">
        <v>0</v>
      </c>
      <c r="AA38" s="64">
        <v>0</v>
      </c>
      <c r="AB38" s="64">
        <v>4</v>
      </c>
      <c r="AC38" s="64">
        <v>0</v>
      </c>
      <c r="AD38" s="64">
        <v>1</v>
      </c>
      <c r="AE38" s="204" t="s">
        <v>202</v>
      </c>
      <c r="AF38" s="57" t="s">
        <v>80</v>
      </c>
      <c r="AG38" s="65"/>
      <c r="AH38" s="65"/>
      <c r="AI38" s="65"/>
      <c r="AJ38" s="65"/>
      <c r="AK38" s="65"/>
      <c r="AL38" s="65"/>
      <c r="AM38" s="65"/>
      <c r="AN38" s="65"/>
      <c r="AO38" s="66"/>
      <c r="AP38" s="66"/>
      <c r="AQ38" s="66"/>
      <c r="AR38" s="66"/>
      <c r="AS38" s="348"/>
      <c r="AT38" s="67"/>
      <c r="AU38" s="295">
        <v>0</v>
      </c>
      <c r="AV38" s="209">
        <v>1</v>
      </c>
      <c r="AW38" s="209">
        <v>0</v>
      </c>
      <c r="AX38" s="209">
        <v>0</v>
      </c>
      <c r="AY38" s="209">
        <v>0</v>
      </c>
      <c r="AZ38" s="57">
        <f>SUM(AU38:AY38)</f>
        <v>1</v>
      </c>
      <c r="BA38" s="68">
        <v>2017</v>
      </c>
      <c r="BB38" s="123"/>
      <c r="BC38" s="116"/>
      <c r="BD38" s="124"/>
      <c r="BE38" s="128"/>
      <c r="BF38" s="125"/>
      <c r="BG38" s="125"/>
      <c r="BH38" s="125"/>
      <c r="BI38" s="125"/>
      <c r="BJ38" s="125"/>
      <c r="BK38" s="128"/>
      <c r="BL38" s="125"/>
      <c r="BM38" s="125"/>
      <c r="BN38" s="128"/>
      <c r="BO38" s="125"/>
      <c r="BP38" s="125"/>
      <c r="BQ38" s="128"/>
      <c r="BR38" s="125"/>
      <c r="BS38" s="128"/>
      <c r="BT38" s="125"/>
      <c r="BU38" s="128"/>
      <c r="BV38" s="129"/>
      <c r="BW38" s="312"/>
      <c r="BX38" s="252"/>
    </row>
    <row r="39" spans="1:76" s="127" customFormat="1" ht="47.1" customHeight="1" x14ac:dyDescent="0.2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8"/>
      <c r="S39" s="188"/>
      <c r="T39" s="188"/>
      <c r="U39" s="189">
        <v>0</v>
      </c>
      <c r="V39" s="187">
        <v>6</v>
      </c>
      <c r="W39" s="187">
        <v>1</v>
      </c>
      <c r="X39" s="187">
        <v>0</v>
      </c>
      <c r="Y39" s="187">
        <v>2</v>
      </c>
      <c r="Z39" s="187">
        <v>0</v>
      </c>
      <c r="AA39" s="187">
        <v>0</v>
      </c>
      <c r="AB39" s="187">
        <v>0</v>
      </c>
      <c r="AC39" s="187">
        <v>0</v>
      </c>
      <c r="AD39" s="187">
        <v>0</v>
      </c>
      <c r="AE39" s="179" t="s">
        <v>60</v>
      </c>
      <c r="AF39" s="190" t="s">
        <v>61</v>
      </c>
      <c r="AG39" s="65"/>
      <c r="AH39" s="65"/>
      <c r="AI39" s="65"/>
      <c r="AJ39" s="65"/>
      <c r="AK39" s="65"/>
      <c r="AL39" s="65"/>
      <c r="AM39" s="65"/>
      <c r="AN39" s="65"/>
      <c r="AO39" s="66"/>
      <c r="AP39" s="66"/>
      <c r="AQ39" s="66"/>
      <c r="AR39" s="66"/>
      <c r="AS39" s="348"/>
      <c r="AT39" s="67"/>
      <c r="AU39" s="196" t="s">
        <v>62</v>
      </c>
      <c r="AV39" s="197" t="s">
        <v>62</v>
      </c>
      <c r="AW39" s="197" t="s">
        <v>62</v>
      </c>
      <c r="AX39" s="197" t="s">
        <v>62</v>
      </c>
      <c r="AY39" s="197" t="s">
        <v>62</v>
      </c>
      <c r="AZ39" s="190" t="s">
        <v>48</v>
      </c>
      <c r="BA39" s="198">
        <v>2020</v>
      </c>
      <c r="BB39" s="123"/>
      <c r="BC39" s="116"/>
      <c r="BD39" s="124"/>
      <c r="BE39" s="128"/>
      <c r="BF39" s="125"/>
      <c r="BG39" s="125"/>
      <c r="BH39" s="125"/>
      <c r="BI39" s="125"/>
      <c r="BJ39" s="125"/>
      <c r="BK39" s="128"/>
      <c r="BL39" s="125"/>
      <c r="BM39" s="125"/>
      <c r="BN39" s="128"/>
      <c r="BO39" s="125"/>
      <c r="BP39" s="125"/>
      <c r="BQ39" s="128"/>
      <c r="BR39" s="125"/>
      <c r="BS39" s="128"/>
      <c r="BT39" s="125"/>
      <c r="BU39" s="128"/>
      <c r="BV39" s="129"/>
      <c r="BW39" s="253"/>
      <c r="BX39" s="252"/>
    </row>
    <row r="40" spans="1:76" s="127" customFormat="1" ht="30.7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2"/>
      <c r="S40" s="62"/>
      <c r="T40" s="62"/>
      <c r="U40" s="63">
        <v>0</v>
      </c>
      <c r="V40" s="64">
        <v>6</v>
      </c>
      <c r="W40" s="64">
        <v>1</v>
      </c>
      <c r="X40" s="64">
        <v>0</v>
      </c>
      <c r="Y40" s="64">
        <v>2</v>
      </c>
      <c r="Z40" s="64">
        <v>0</v>
      </c>
      <c r="AA40" s="64">
        <v>0</v>
      </c>
      <c r="AB40" s="64">
        <v>0</v>
      </c>
      <c r="AC40" s="64">
        <v>0</v>
      </c>
      <c r="AD40" s="64">
        <v>1</v>
      </c>
      <c r="AE40" s="204" t="s">
        <v>63</v>
      </c>
      <c r="AF40" s="57" t="s">
        <v>64</v>
      </c>
      <c r="AG40" s="65"/>
      <c r="AH40" s="65"/>
      <c r="AI40" s="65"/>
      <c r="AJ40" s="65"/>
      <c r="AK40" s="65"/>
      <c r="AL40" s="65"/>
      <c r="AM40" s="65"/>
      <c r="AN40" s="65"/>
      <c r="AO40" s="66"/>
      <c r="AP40" s="66"/>
      <c r="AQ40" s="66"/>
      <c r="AR40" s="66"/>
      <c r="AS40" s="348"/>
      <c r="AT40" s="67"/>
      <c r="AU40" s="295">
        <v>2</v>
      </c>
      <c r="AV40" s="81">
        <v>2</v>
      </c>
      <c r="AW40" s="81">
        <v>2</v>
      </c>
      <c r="AX40" s="81">
        <v>2</v>
      </c>
      <c r="AY40" s="81">
        <v>2</v>
      </c>
      <c r="AZ40" s="57">
        <v>10</v>
      </c>
      <c r="BA40" s="68">
        <v>2020</v>
      </c>
      <c r="BB40" s="123"/>
      <c r="BC40" s="116"/>
      <c r="BD40" s="124"/>
      <c r="BE40" s="128"/>
      <c r="BF40" s="125"/>
      <c r="BG40" s="125"/>
      <c r="BH40" s="125"/>
      <c r="BI40" s="125"/>
      <c r="BJ40" s="125"/>
      <c r="BK40" s="128"/>
      <c r="BL40" s="125"/>
      <c r="BM40" s="125"/>
      <c r="BN40" s="128"/>
      <c r="BO40" s="125"/>
      <c r="BP40" s="125"/>
      <c r="BQ40" s="128"/>
      <c r="BR40" s="125"/>
      <c r="BS40" s="128"/>
      <c r="BT40" s="125"/>
      <c r="BU40" s="128"/>
      <c r="BV40" s="129"/>
      <c r="BW40" s="253"/>
      <c r="BX40" s="252"/>
    </row>
    <row r="41" spans="1:76" s="127" customFormat="1" ht="41.25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2"/>
      <c r="S41" s="62"/>
      <c r="T41" s="62"/>
      <c r="U41" s="63">
        <v>0</v>
      </c>
      <c r="V41" s="64">
        <v>6</v>
      </c>
      <c r="W41" s="64">
        <v>1</v>
      </c>
      <c r="X41" s="64">
        <v>0</v>
      </c>
      <c r="Y41" s="64">
        <v>2</v>
      </c>
      <c r="Z41" s="64">
        <v>0</v>
      </c>
      <c r="AA41" s="64">
        <v>0</v>
      </c>
      <c r="AB41" s="64">
        <v>1</v>
      </c>
      <c r="AC41" s="64">
        <v>0</v>
      </c>
      <c r="AD41" s="64">
        <v>0</v>
      </c>
      <c r="AE41" s="170" t="s">
        <v>161</v>
      </c>
      <c r="AF41" s="57" t="s">
        <v>61</v>
      </c>
      <c r="AG41" s="65"/>
      <c r="AH41" s="65"/>
      <c r="AI41" s="65"/>
      <c r="AJ41" s="65"/>
      <c r="AK41" s="65"/>
      <c r="AL41" s="65"/>
      <c r="AM41" s="65"/>
      <c r="AN41" s="65"/>
      <c r="AO41" s="66"/>
      <c r="AP41" s="66"/>
      <c r="AQ41" s="66"/>
      <c r="AR41" s="66"/>
      <c r="AS41" s="348"/>
      <c r="AT41" s="67"/>
      <c r="AU41" s="295" t="s">
        <v>62</v>
      </c>
      <c r="AV41" s="81" t="s">
        <v>62</v>
      </c>
      <c r="AW41" s="81" t="s">
        <v>62</v>
      </c>
      <c r="AX41" s="81" t="s">
        <v>62</v>
      </c>
      <c r="AY41" s="81" t="s">
        <v>62</v>
      </c>
      <c r="AZ41" s="57" t="s">
        <v>48</v>
      </c>
      <c r="BA41" s="68">
        <v>2020</v>
      </c>
      <c r="BB41" s="123"/>
      <c r="BC41" s="116"/>
      <c r="BD41" s="124"/>
      <c r="BE41" s="128"/>
      <c r="BF41" s="125"/>
      <c r="BG41" s="125"/>
      <c r="BH41" s="125"/>
      <c r="BI41" s="125"/>
      <c r="BJ41" s="125"/>
      <c r="BK41" s="128"/>
      <c r="BL41" s="125"/>
      <c r="BM41" s="125"/>
      <c r="BN41" s="128"/>
      <c r="BO41" s="125"/>
      <c r="BP41" s="125"/>
      <c r="BQ41" s="128"/>
      <c r="BR41" s="125"/>
      <c r="BS41" s="128"/>
      <c r="BT41" s="125"/>
      <c r="BU41" s="128"/>
      <c r="BV41" s="129"/>
      <c r="BW41" s="253"/>
      <c r="BX41" s="252"/>
    </row>
    <row r="42" spans="1:76" s="92" customFormat="1" ht="15.75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2"/>
      <c r="S42" s="62"/>
      <c r="T42" s="62"/>
      <c r="U42" s="63">
        <v>0</v>
      </c>
      <c r="V42" s="64">
        <v>6</v>
      </c>
      <c r="W42" s="64">
        <v>1</v>
      </c>
      <c r="X42" s="64">
        <v>0</v>
      </c>
      <c r="Y42" s="64">
        <v>2</v>
      </c>
      <c r="Z42" s="64">
        <v>0</v>
      </c>
      <c r="AA42" s="64">
        <v>0</v>
      </c>
      <c r="AB42" s="64">
        <v>1</v>
      </c>
      <c r="AC42" s="64">
        <v>0</v>
      </c>
      <c r="AD42" s="64">
        <v>1</v>
      </c>
      <c r="AE42" s="204" t="s">
        <v>65</v>
      </c>
      <c r="AF42" s="57" t="s">
        <v>64</v>
      </c>
      <c r="AG42" s="65"/>
      <c r="AH42" s="65"/>
      <c r="AI42" s="65"/>
      <c r="AJ42" s="65"/>
      <c r="AK42" s="65"/>
      <c r="AL42" s="65"/>
      <c r="AM42" s="65"/>
      <c r="AN42" s="65"/>
      <c r="AO42" s="66"/>
      <c r="AP42" s="66"/>
      <c r="AQ42" s="66"/>
      <c r="AR42" s="66"/>
      <c r="AS42" s="348"/>
      <c r="AT42" s="68"/>
      <c r="AU42" s="300">
        <v>2</v>
      </c>
      <c r="AV42" s="201">
        <v>2</v>
      </c>
      <c r="AW42" s="201">
        <v>2</v>
      </c>
      <c r="AX42" s="201">
        <v>2</v>
      </c>
      <c r="AY42" s="201">
        <v>2</v>
      </c>
      <c r="AZ42" s="201">
        <v>10</v>
      </c>
      <c r="BA42" s="68">
        <v>2020</v>
      </c>
      <c r="BB42" s="89"/>
      <c r="BC42" s="90"/>
      <c r="BD42" s="90"/>
      <c r="BE42" s="76">
        <v>1</v>
      </c>
      <c r="BF42" s="91"/>
      <c r="BG42" s="91"/>
      <c r="BH42" s="91"/>
      <c r="BI42" s="91"/>
      <c r="BJ42" s="91"/>
      <c r="BK42" s="76">
        <v>1</v>
      </c>
      <c r="BL42" s="91"/>
      <c r="BM42" s="91"/>
      <c r="BN42" s="76">
        <v>1</v>
      </c>
      <c r="BO42" s="91"/>
      <c r="BP42" s="91"/>
      <c r="BQ42" s="76">
        <v>1</v>
      </c>
      <c r="BR42" s="91"/>
      <c r="BS42" s="76">
        <v>1</v>
      </c>
      <c r="BT42" s="91"/>
      <c r="BU42" s="76">
        <v>1</v>
      </c>
      <c r="BV42" s="122"/>
      <c r="BW42" s="253"/>
      <c r="BX42" s="254"/>
    </row>
    <row r="43" spans="1:76" s="127" customFormat="1" ht="63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2"/>
      <c r="S43" s="62"/>
      <c r="T43" s="62"/>
      <c r="U43" s="63">
        <v>0</v>
      </c>
      <c r="V43" s="64">
        <v>6</v>
      </c>
      <c r="W43" s="64">
        <v>1</v>
      </c>
      <c r="X43" s="64">
        <v>0</v>
      </c>
      <c r="Y43" s="64">
        <v>2</v>
      </c>
      <c r="Z43" s="64">
        <v>0</v>
      </c>
      <c r="AA43" s="64">
        <v>0</v>
      </c>
      <c r="AB43" s="64">
        <v>2</v>
      </c>
      <c r="AC43" s="64">
        <v>0</v>
      </c>
      <c r="AD43" s="64">
        <v>0</v>
      </c>
      <c r="AE43" s="170" t="s">
        <v>212</v>
      </c>
      <c r="AF43" s="57" t="s">
        <v>61</v>
      </c>
      <c r="AG43" s="65"/>
      <c r="AH43" s="65"/>
      <c r="AI43" s="65"/>
      <c r="AJ43" s="65"/>
      <c r="AK43" s="65"/>
      <c r="AL43" s="65"/>
      <c r="AM43" s="65"/>
      <c r="AN43" s="65"/>
      <c r="AO43" s="66"/>
      <c r="AP43" s="66"/>
      <c r="AQ43" s="66"/>
      <c r="AR43" s="66"/>
      <c r="AS43" s="348"/>
      <c r="AT43" s="68"/>
      <c r="AU43" s="295" t="s">
        <v>62</v>
      </c>
      <c r="AV43" s="57" t="s">
        <v>62</v>
      </c>
      <c r="AW43" s="57" t="s">
        <v>62</v>
      </c>
      <c r="AX43" s="57" t="s">
        <v>62</v>
      </c>
      <c r="AY43" s="57" t="s">
        <v>62</v>
      </c>
      <c r="AZ43" s="68" t="s">
        <v>48</v>
      </c>
      <c r="BA43" s="68">
        <v>2020</v>
      </c>
      <c r="BB43" s="123"/>
      <c r="BC43" s="116"/>
      <c r="BD43" s="124"/>
      <c r="BE43" s="85">
        <v>35</v>
      </c>
      <c r="BF43" s="125"/>
      <c r="BG43" s="125"/>
      <c r="BH43" s="125"/>
      <c r="BI43" s="125"/>
      <c r="BJ43" s="125"/>
      <c r="BK43" s="85">
        <v>35</v>
      </c>
      <c r="BL43" s="125"/>
      <c r="BM43" s="125"/>
      <c r="BN43" s="85">
        <v>35</v>
      </c>
      <c r="BO43" s="125"/>
      <c r="BP43" s="125"/>
      <c r="BQ43" s="85">
        <v>35</v>
      </c>
      <c r="BR43" s="125"/>
      <c r="BS43" s="85">
        <v>35</v>
      </c>
      <c r="BT43" s="125"/>
      <c r="BU43" s="85">
        <v>35</v>
      </c>
      <c r="BV43" s="126"/>
      <c r="BW43" s="350"/>
      <c r="BX43" s="252"/>
    </row>
    <row r="44" spans="1:76" s="127" customFormat="1" ht="15.75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2"/>
      <c r="S44" s="62"/>
      <c r="T44" s="62"/>
      <c r="U44" s="63">
        <v>0</v>
      </c>
      <c r="V44" s="64">
        <v>6</v>
      </c>
      <c r="W44" s="64">
        <v>1</v>
      </c>
      <c r="X44" s="64">
        <v>0</v>
      </c>
      <c r="Y44" s="64">
        <v>2</v>
      </c>
      <c r="Z44" s="64">
        <v>0</v>
      </c>
      <c r="AA44" s="64">
        <v>0</v>
      </c>
      <c r="AB44" s="64">
        <v>2</v>
      </c>
      <c r="AC44" s="64">
        <v>0</v>
      </c>
      <c r="AD44" s="64">
        <v>1</v>
      </c>
      <c r="AE44" s="113" t="s">
        <v>66</v>
      </c>
      <c r="AF44" s="57" t="s">
        <v>64</v>
      </c>
      <c r="AG44" s="65"/>
      <c r="AH44" s="65"/>
      <c r="AI44" s="65"/>
      <c r="AJ44" s="65"/>
      <c r="AK44" s="65"/>
      <c r="AL44" s="65"/>
      <c r="AM44" s="65"/>
      <c r="AN44" s="65"/>
      <c r="AO44" s="66"/>
      <c r="AP44" s="66"/>
      <c r="AQ44" s="66"/>
      <c r="AR44" s="66"/>
      <c r="AS44" s="348"/>
      <c r="AT44" s="68"/>
      <c r="AU44" s="295">
        <v>2</v>
      </c>
      <c r="AV44" s="57">
        <v>2</v>
      </c>
      <c r="AW44" s="57">
        <v>2</v>
      </c>
      <c r="AX44" s="57">
        <v>2</v>
      </c>
      <c r="AY44" s="57">
        <v>2</v>
      </c>
      <c r="AZ44" s="68">
        <f>SUM(AU44:AY44)</f>
        <v>10</v>
      </c>
      <c r="BA44" s="68">
        <v>2020</v>
      </c>
      <c r="BB44" s="123"/>
      <c r="BC44" s="116"/>
      <c r="BD44" s="124"/>
      <c r="BE44" s="85"/>
      <c r="BF44" s="125"/>
      <c r="BG44" s="125"/>
      <c r="BH44" s="125"/>
      <c r="BI44" s="125"/>
      <c r="BJ44" s="125"/>
      <c r="BK44" s="85"/>
      <c r="BL44" s="125"/>
      <c r="BM44" s="125"/>
      <c r="BN44" s="85"/>
      <c r="BO44" s="125"/>
      <c r="BP44" s="125"/>
      <c r="BQ44" s="85"/>
      <c r="BR44" s="125"/>
      <c r="BS44" s="85"/>
      <c r="BT44" s="125"/>
      <c r="BU44" s="85"/>
      <c r="BV44" s="126"/>
      <c r="BW44" s="350"/>
      <c r="BX44" s="252"/>
    </row>
    <row r="45" spans="1:76" s="127" customFormat="1" ht="47.25" x14ac:dyDescent="0.2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4"/>
      <c r="S45" s="184"/>
      <c r="T45" s="184"/>
      <c r="U45" s="185">
        <v>0</v>
      </c>
      <c r="V45" s="186">
        <v>6</v>
      </c>
      <c r="W45" s="186">
        <v>2</v>
      </c>
      <c r="X45" s="186">
        <v>0</v>
      </c>
      <c r="Y45" s="186">
        <v>0</v>
      </c>
      <c r="Z45" s="186">
        <v>0</v>
      </c>
      <c r="AA45" s="186">
        <v>0</v>
      </c>
      <c r="AB45" s="186">
        <v>0</v>
      </c>
      <c r="AC45" s="186">
        <v>0</v>
      </c>
      <c r="AD45" s="186">
        <v>0</v>
      </c>
      <c r="AE45" s="172" t="s">
        <v>67</v>
      </c>
      <c r="AF45" s="282" t="s">
        <v>58</v>
      </c>
      <c r="AG45" s="65"/>
      <c r="AH45" s="65"/>
      <c r="AI45" s="65"/>
      <c r="AJ45" s="65"/>
      <c r="AK45" s="65"/>
      <c r="AL45" s="65"/>
      <c r="AM45" s="65"/>
      <c r="AN45" s="65"/>
      <c r="AO45" s="66"/>
      <c r="AP45" s="66"/>
      <c r="AQ45" s="66"/>
      <c r="AR45" s="66"/>
      <c r="AS45" s="348"/>
      <c r="AT45" s="68"/>
      <c r="AU45" s="281">
        <f>AU46</f>
        <v>1331.1599999999999</v>
      </c>
      <c r="AV45" s="281">
        <f>AV46</f>
        <v>16456.158340000002</v>
      </c>
      <c r="AW45" s="281">
        <f t="shared" ref="AW45:AY45" si="7">AW46</f>
        <v>3793.7049999999999</v>
      </c>
      <c r="AX45" s="281">
        <f t="shared" si="7"/>
        <v>826.64800000000002</v>
      </c>
      <c r="AY45" s="281">
        <f t="shared" si="7"/>
        <v>879.81999999999994</v>
      </c>
      <c r="AZ45" s="281">
        <f>AZ46</f>
        <v>23287.49134</v>
      </c>
      <c r="BA45" s="279">
        <v>2020</v>
      </c>
      <c r="BB45" s="123"/>
      <c r="BC45" s="116"/>
      <c r="BD45" s="124"/>
      <c r="BE45" s="85"/>
      <c r="BF45" s="125"/>
      <c r="BG45" s="125"/>
      <c r="BH45" s="125"/>
      <c r="BI45" s="125"/>
      <c r="BJ45" s="125"/>
      <c r="BK45" s="85"/>
      <c r="BL45" s="125"/>
      <c r="BM45" s="125"/>
      <c r="BN45" s="85"/>
      <c r="BO45" s="125"/>
      <c r="BP45" s="125"/>
      <c r="BQ45" s="85"/>
      <c r="BR45" s="125"/>
      <c r="BS45" s="85"/>
      <c r="BT45" s="125"/>
      <c r="BU45" s="85"/>
      <c r="BV45" s="126"/>
      <c r="BW45" s="350"/>
      <c r="BX45" s="252"/>
    </row>
    <row r="46" spans="1:76" s="127" customFormat="1" ht="31.5" x14ac:dyDescent="0.2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188"/>
      <c r="T46" s="188"/>
      <c r="U46" s="189">
        <v>0</v>
      </c>
      <c r="V46" s="187">
        <v>6</v>
      </c>
      <c r="W46" s="187">
        <v>2</v>
      </c>
      <c r="X46" s="187">
        <v>0</v>
      </c>
      <c r="Y46" s="187">
        <v>1</v>
      </c>
      <c r="Z46" s="187">
        <v>0</v>
      </c>
      <c r="AA46" s="187">
        <v>0</v>
      </c>
      <c r="AB46" s="187">
        <v>0</v>
      </c>
      <c r="AC46" s="187">
        <v>0</v>
      </c>
      <c r="AD46" s="187">
        <v>0</v>
      </c>
      <c r="AE46" s="176" t="s">
        <v>68</v>
      </c>
      <c r="AF46" s="190" t="s">
        <v>58</v>
      </c>
      <c r="AG46" s="65"/>
      <c r="AH46" s="65"/>
      <c r="AI46" s="65"/>
      <c r="AJ46" s="65"/>
      <c r="AK46" s="65"/>
      <c r="AL46" s="65"/>
      <c r="AM46" s="65"/>
      <c r="AN46" s="65"/>
      <c r="AO46" s="66"/>
      <c r="AP46" s="66"/>
      <c r="AQ46" s="66"/>
      <c r="AR46" s="66"/>
      <c r="AS46" s="348"/>
      <c r="AT46" s="68"/>
      <c r="AU46" s="228">
        <f>AU48+AU50+AU55</f>
        <v>1331.1599999999999</v>
      </c>
      <c r="AV46" s="332">
        <f>SUM(AV48,AV50,AV55,AV57,AV62,AV64)</f>
        <v>16456.158340000002</v>
      </c>
      <c r="AW46" s="228">
        <f>SUM(AW48,AW50,AW55,AW57,AW62,AW64,AW66,AW68)</f>
        <v>3793.7049999999999</v>
      </c>
      <c r="AX46" s="228">
        <f t="shared" ref="AX46:AY46" si="8">AX48+AX50+AX55</f>
        <v>826.64800000000002</v>
      </c>
      <c r="AY46" s="228">
        <f t="shared" si="8"/>
        <v>879.81999999999994</v>
      </c>
      <c r="AZ46" s="332">
        <f>SUM(AU46:AY46)</f>
        <v>23287.49134</v>
      </c>
      <c r="BA46" s="198">
        <v>2020</v>
      </c>
      <c r="BB46" s="123"/>
      <c r="BC46" s="116"/>
      <c r="BD46" s="124"/>
      <c r="BE46" s="85"/>
      <c r="BF46" s="125"/>
      <c r="BG46" s="125"/>
      <c r="BH46" s="125"/>
      <c r="BI46" s="125"/>
      <c r="BJ46" s="125"/>
      <c r="BK46" s="85"/>
      <c r="BL46" s="125"/>
      <c r="BM46" s="125"/>
      <c r="BN46" s="85"/>
      <c r="BO46" s="125"/>
      <c r="BP46" s="125"/>
      <c r="BQ46" s="85"/>
      <c r="BR46" s="125"/>
      <c r="BS46" s="85"/>
      <c r="BT46" s="125"/>
      <c r="BU46" s="85"/>
      <c r="BV46" s="126"/>
      <c r="BW46" s="350"/>
      <c r="BX46" s="252"/>
    </row>
    <row r="47" spans="1:76" s="127" customFormat="1" ht="35.2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  <c r="S47" s="62"/>
      <c r="T47" s="62"/>
      <c r="U47" s="63">
        <v>0</v>
      </c>
      <c r="V47" s="64">
        <v>6</v>
      </c>
      <c r="W47" s="64">
        <v>2</v>
      </c>
      <c r="X47" s="64">
        <v>0</v>
      </c>
      <c r="Y47" s="64">
        <v>1</v>
      </c>
      <c r="Z47" s="64">
        <v>0</v>
      </c>
      <c r="AA47" s="64">
        <v>0</v>
      </c>
      <c r="AB47" s="64">
        <v>0</v>
      </c>
      <c r="AC47" s="64">
        <v>0</v>
      </c>
      <c r="AD47" s="64">
        <v>1</v>
      </c>
      <c r="AE47" s="204" t="s">
        <v>69</v>
      </c>
      <c r="AF47" s="57" t="s">
        <v>70</v>
      </c>
      <c r="AG47" s="65"/>
      <c r="AH47" s="65"/>
      <c r="AI47" s="65"/>
      <c r="AJ47" s="65"/>
      <c r="AK47" s="65"/>
      <c r="AL47" s="65"/>
      <c r="AM47" s="65"/>
      <c r="AN47" s="65"/>
      <c r="AO47" s="66"/>
      <c r="AP47" s="66"/>
      <c r="AQ47" s="66"/>
      <c r="AR47" s="66"/>
      <c r="AS47" s="348"/>
      <c r="AT47" s="68"/>
      <c r="AU47" s="295">
        <v>5</v>
      </c>
      <c r="AV47" s="295">
        <v>2.6755</v>
      </c>
      <c r="AW47" s="162">
        <v>0.114</v>
      </c>
      <c r="AX47" s="162">
        <v>2</v>
      </c>
      <c r="AY47" s="162">
        <v>2</v>
      </c>
      <c r="AZ47" s="309">
        <f>SUM(AU47:AY47)</f>
        <v>11.7895</v>
      </c>
      <c r="BA47" s="68">
        <v>2020</v>
      </c>
      <c r="BB47" s="123"/>
      <c r="BC47" s="116"/>
      <c r="BD47" s="124"/>
      <c r="BE47" s="85"/>
      <c r="BF47" s="125"/>
      <c r="BG47" s="125"/>
      <c r="BH47" s="125"/>
      <c r="BI47" s="125"/>
      <c r="BJ47" s="125"/>
      <c r="BK47" s="85"/>
      <c r="BL47" s="125"/>
      <c r="BM47" s="125"/>
      <c r="BN47" s="85"/>
      <c r="BO47" s="125"/>
      <c r="BP47" s="125"/>
      <c r="BQ47" s="85"/>
      <c r="BR47" s="125"/>
      <c r="BS47" s="85"/>
      <c r="BT47" s="125"/>
      <c r="BU47" s="85"/>
      <c r="BV47" s="126"/>
      <c r="BW47" s="350"/>
      <c r="BX47" s="252"/>
    </row>
    <row r="48" spans="1:76" s="127" customFormat="1" ht="31.5" x14ac:dyDescent="0.2">
      <c r="A48" s="183">
        <v>7</v>
      </c>
      <c r="B48" s="183">
        <v>0</v>
      </c>
      <c r="C48" s="183">
        <v>1</v>
      </c>
      <c r="D48" s="183">
        <v>0</v>
      </c>
      <c r="E48" s="183">
        <v>4</v>
      </c>
      <c r="F48" s="183">
        <v>0</v>
      </c>
      <c r="G48" s="183">
        <v>9</v>
      </c>
      <c r="H48" s="183">
        <v>0</v>
      </c>
      <c r="I48" s="183">
        <v>6</v>
      </c>
      <c r="J48" s="183">
        <v>2</v>
      </c>
      <c r="K48" s="183">
        <v>0</v>
      </c>
      <c r="L48" s="183">
        <v>1</v>
      </c>
      <c r="M48" s="183">
        <v>4</v>
      </c>
      <c r="N48" s="183">
        <v>0</v>
      </c>
      <c r="O48" s="183">
        <v>0</v>
      </c>
      <c r="P48" s="183">
        <v>1</v>
      </c>
      <c r="Q48" s="183" t="s">
        <v>55</v>
      </c>
      <c r="R48" s="183"/>
      <c r="S48" s="183"/>
      <c r="T48" s="183"/>
      <c r="U48" s="64">
        <v>0</v>
      </c>
      <c r="V48" s="64">
        <v>6</v>
      </c>
      <c r="W48" s="64">
        <v>2</v>
      </c>
      <c r="X48" s="64">
        <v>0</v>
      </c>
      <c r="Y48" s="64">
        <v>1</v>
      </c>
      <c r="Z48" s="64">
        <v>0</v>
      </c>
      <c r="AA48" s="64">
        <v>0</v>
      </c>
      <c r="AB48" s="64">
        <v>1</v>
      </c>
      <c r="AC48" s="64">
        <v>0</v>
      </c>
      <c r="AD48" s="64">
        <v>0</v>
      </c>
      <c r="AE48" s="210" t="s">
        <v>71</v>
      </c>
      <c r="AF48" s="57" t="s">
        <v>46</v>
      </c>
      <c r="AG48" s="65"/>
      <c r="AH48" s="65"/>
      <c r="AI48" s="65"/>
      <c r="AJ48" s="65"/>
      <c r="AK48" s="65"/>
      <c r="AL48" s="65"/>
      <c r="AM48" s="65"/>
      <c r="AN48" s="65"/>
      <c r="AO48" s="66"/>
      <c r="AP48" s="66"/>
      <c r="AQ48" s="66"/>
      <c r="AR48" s="66"/>
      <c r="AS48" s="348"/>
      <c r="AT48" s="68"/>
      <c r="AU48" s="303">
        <v>614.923</v>
      </c>
      <c r="AV48" s="277">
        <v>265.11700000000002</v>
      </c>
      <c r="AW48" s="277">
        <v>400</v>
      </c>
      <c r="AX48" s="277">
        <v>400</v>
      </c>
      <c r="AY48" s="277">
        <v>400</v>
      </c>
      <c r="AZ48" s="277">
        <f>SUM(AU48:AY48)</f>
        <v>2080.04</v>
      </c>
      <c r="BA48" s="68">
        <v>2020</v>
      </c>
      <c r="BB48" s="123"/>
      <c r="BC48" s="116"/>
      <c r="BD48" s="124"/>
      <c r="BE48" s="85"/>
      <c r="BF48" s="125"/>
      <c r="BG48" s="125"/>
      <c r="BH48" s="125"/>
      <c r="BI48" s="125"/>
      <c r="BJ48" s="125"/>
      <c r="BK48" s="85"/>
      <c r="BL48" s="125"/>
      <c r="BM48" s="125"/>
      <c r="BN48" s="85"/>
      <c r="BO48" s="125"/>
      <c r="BP48" s="125"/>
      <c r="BQ48" s="85"/>
      <c r="BR48" s="125"/>
      <c r="BS48" s="85"/>
      <c r="BT48" s="125"/>
      <c r="BU48" s="85"/>
      <c r="BV48" s="126"/>
      <c r="BW48" s="350"/>
      <c r="BX48" s="252"/>
    </row>
    <row r="49" spans="1:76" s="127" customFormat="1" ht="18.75" x14ac:dyDescent="0.2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64">
        <v>0</v>
      </c>
      <c r="V49" s="64">
        <v>6</v>
      </c>
      <c r="W49" s="64">
        <v>2</v>
      </c>
      <c r="X49" s="64">
        <v>0</v>
      </c>
      <c r="Y49" s="64">
        <v>1</v>
      </c>
      <c r="Z49" s="64">
        <v>0</v>
      </c>
      <c r="AA49" s="64">
        <v>0</v>
      </c>
      <c r="AB49" s="64">
        <v>1</v>
      </c>
      <c r="AC49" s="64">
        <v>0</v>
      </c>
      <c r="AD49" s="64">
        <v>1</v>
      </c>
      <c r="AE49" s="113" t="s">
        <v>72</v>
      </c>
      <c r="AF49" s="57" t="s">
        <v>73</v>
      </c>
      <c r="AG49" s="65"/>
      <c r="AH49" s="65"/>
      <c r="AI49" s="65"/>
      <c r="AJ49" s="65"/>
      <c r="AK49" s="65"/>
      <c r="AL49" s="65"/>
      <c r="AM49" s="65"/>
      <c r="AN49" s="65"/>
      <c r="AO49" s="66"/>
      <c r="AP49" s="66"/>
      <c r="AQ49" s="66"/>
      <c r="AR49" s="66"/>
      <c r="AS49" s="348"/>
      <c r="AT49" s="68"/>
      <c r="AU49" s="295">
        <v>51.1</v>
      </c>
      <c r="AV49" s="162">
        <v>57.01</v>
      </c>
      <c r="AW49" s="162">
        <v>51.1</v>
      </c>
      <c r="AX49" s="162">
        <v>51.1</v>
      </c>
      <c r="AY49" s="162">
        <v>51.1</v>
      </c>
      <c r="AZ49" s="162">
        <f>SUM(AU49:AY49)</f>
        <v>261.41000000000003</v>
      </c>
      <c r="BA49" s="68">
        <v>2020</v>
      </c>
      <c r="BB49" s="123"/>
      <c r="BC49" s="116"/>
      <c r="BD49" s="124"/>
      <c r="BE49" s="85"/>
      <c r="BF49" s="125"/>
      <c r="BG49" s="125"/>
      <c r="BH49" s="125"/>
      <c r="BI49" s="125"/>
      <c r="BJ49" s="125"/>
      <c r="BK49" s="85"/>
      <c r="BL49" s="125"/>
      <c r="BM49" s="125"/>
      <c r="BN49" s="85"/>
      <c r="BO49" s="125"/>
      <c r="BP49" s="125"/>
      <c r="BQ49" s="85"/>
      <c r="BR49" s="125"/>
      <c r="BS49" s="85"/>
      <c r="BT49" s="125"/>
      <c r="BU49" s="85"/>
      <c r="BV49" s="126"/>
      <c r="BW49" s="350"/>
      <c r="BX49" s="252"/>
    </row>
    <row r="50" spans="1:76" s="127" customFormat="1" ht="36" customHeight="1" x14ac:dyDescent="0.2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64">
        <v>0</v>
      </c>
      <c r="V50" s="64">
        <v>6</v>
      </c>
      <c r="W50" s="64">
        <v>2</v>
      </c>
      <c r="X50" s="64">
        <v>0</v>
      </c>
      <c r="Y50" s="64">
        <v>1</v>
      </c>
      <c r="Z50" s="64">
        <v>0</v>
      </c>
      <c r="AA50" s="64">
        <v>0</v>
      </c>
      <c r="AB50" s="64">
        <v>2</v>
      </c>
      <c r="AC50" s="64">
        <v>0</v>
      </c>
      <c r="AD50" s="64">
        <v>0</v>
      </c>
      <c r="AE50" s="210" t="s">
        <v>219</v>
      </c>
      <c r="AF50" s="57" t="s">
        <v>46</v>
      </c>
      <c r="AG50" s="65"/>
      <c r="AH50" s="65"/>
      <c r="AI50" s="65"/>
      <c r="AJ50" s="65"/>
      <c r="AK50" s="65"/>
      <c r="AL50" s="65"/>
      <c r="AM50" s="65"/>
      <c r="AN50" s="65"/>
      <c r="AO50" s="66"/>
      <c r="AP50" s="66"/>
      <c r="AQ50" s="66"/>
      <c r="AR50" s="66"/>
      <c r="AS50" s="348"/>
      <c r="AT50" s="68"/>
      <c r="AU50" s="303">
        <f>AU52+AU53</f>
        <v>560.63699999999994</v>
      </c>
      <c r="AV50" s="277">
        <v>499.57799999999997</v>
      </c>
      <c r="AW50" s="277">
        <f>AW53</f>
        <v>391.505</v>
      </c>
      <c r="AX50" s="277">
        <f t="shared" ref="AX50:AY50" si="9">AX52+AX53</f>
        <v>426.64800000000002</v>
      </c>
      <c r="AY50" s="277">
        <f t="shared" si="9"/>
        <v>479.82</v>
      </c>
      <c r="AZ50" s="277">
        <f>AU50+AV50+AW50+AX50+AY50</f>
        <v>2358.1880000000001</v>
      </c>
      <c r="BA50" s="68">
        <v>2020</v>
      </c>
      <c r="BB50" s="123"/>
      <c r="BC50" s="116"/>
      <c r="BD50" s="124"/>
      <c r="BE50" s="85"/>
      <c r="BF50" s="125"/>
      <c r="BG50" s="125"/>
      <c r="BH50" s="125"/>
      <c r="BI50" s="125"/>
      <c r="BJ50" s="125"/>
      <c r="BK50" s="85"/>
      <c r="BL50" s="125"/>
      <c r="BM50" s="125"/>
      <c r="BN50" s="85"/>
      <c r="BO50" s="125"/>
      <c r="BP50" s="125"/>
      <c r="BQ50" s="85"/>
      <c r="BR50" s="125"/>
      <c r="BS50" s="85"/>
      <c r="BT50" s="125"/>
      <c r="BU50" s="85"/>
      <c r="BV50" s="126"/>
      <c r="BW50" s="350"/>
      <c r="BX50" s="252"/>
    </row>
    <row r="51" spans="1:76" s="127" customFormat="1" ht="18" customHeight="1" x14ac:dyDescent="0.2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204" t="s">
        <v>174</v>
      </c>
      <c r="AF51" s="57"/>
      <c r="AG51" s="65"/>
      <c r="AH51" s="65"/>
      <c r="AI51" s="65"/>
      <c r="AJ51" s="65"/>
      <c r="AK51" s="65"/>
      <c r="AL51" s="65"/>
      <c r="AM51" s="65"/>
      <c r="AN51" s="65"/>
      <c r="AO51" s="66"/>
      <c r="AP51" s="66"/>
      <c r="AQ51" s="66"/>
      <c r="AR51" s="66"/>
      <c r="AS51" s="348"/>
      <c r="AT51" s="68"/>
      <c r="AU51" s="303"/>
      <c r="AV51" s="277"/>
      <c r="AW51" s="277"/>
      <c r="AX51" s="277"/>
      <c r="AY51" s="277"/>
      <c r="AZ51" s="277"/>
      <c r="BA51" s="68"/>
      <c r="BB51" s="123"/>
      <c r="BC51" s="116"/>
      <c r="BD51" s="124"/>
      <c r="BE51" s="85"/>
      <c r="BF51" s="125"/>
      <c r="BG51" s="125"/>
      <c r="BH51" s="125"/>
      <c r="BI51" s="125"/>
      <c r="BJ51" s="125"/>
      <c r="BK51" s="85"/>
      <c r="BL51" s="125"/>
      <c r="BM51" s="125"/>
      <c r="BN51" s="85"/>
      <c r="BO51" s="125"/>
      <c r="BP51" s="125"/>
      <c r="BQ51" s="85"/>
      <c r="BR51" s="125"/>
      <c r="BS51" s="85"/>
      <c r="BT51" s="125"/>
      <c r="BU51" s="85"/>
      <c r="BV51" s="126"/>
      <c r="BW51" s="350"/>
      <c r="BX51" s="252"/>
    </row>
    <row r="52" spans="1:76" s="127" customFormat="1" ht="22.5" customHeight="1" x14ac:dyDescent="0.2">
      <c r="A52" s="183">
        <v>7</v>
      </c>
      <c r="B52" s="183">
        <v>0</v>
      </c>
      <c r="C52" s="183">
        <v>1</v>
      </c>
      <c r="D52" s="183">
        <v>0</v>
      </c>
      <c r="E52" s="183">
        <v>4</v>
      </c>
      <c r="F52" s="183">
        <v>0</v>
      </c>
      <c r="G52" s="183">
        <v>9</v>
      </c>
      <c r="H52" s="183">
        <v>0</v>
      </c>
      <c r="I52" s="183">
        <v>6</v>
      </c>
      <c r="J52" s="183">
        <v>2</v>
      </c>
      <c r="K52" s="183">
        <v>0</v>
      </c>
      <c r="L52" s="183">
        <v>1</v>
      </c>
      <c r="M52" s="183">
        <v>2</v>
      </c>
      <c r="N52" s="183">
        <v>0</v>
      </c>
      <c r="O52" s="183">
        <v>0</v>
      </c>
      <c r="P52" s="183">
        <v>1</v>
      </c>
      <c r="Q52" s="183" t="s">
        <v>55</v>
      </c>
      <c r="R52" s="183"/>
      <c r="S52" s="183"/>
      <c r="T52" s="183"/>
      <c r="U52" s="64">
        <v>0</v>
      </c>
      <c r="V52" s="64">
        <v>6</v>
      </c>
      <c r="W52" s="64">
        <v>2</v>
      </c>
      <c r="X52" s="64">
        <v>0</v>
      </c>
      <c r="Y52" s="64">
        <v>1</v>
      </c>
      <c r="Z52" s="64">
        <v>0</v>
      </c>
      <c r="AA52" s="64">
        <v>0</v>
      </c>
      <c r="AB52" s="64">
        <v>2</v>
      </c>
      <c r="AC52" s="64">
        <v>0</v>
      </c>
      <c r="AD52" s="64">
        <v>0</v>
      </c>
      <c r="AE52" s="204" t="s">
        <v>176</v>
      </c>
      <c r="AF52" s="57" t="s">
        <v>190</v>
      </c>
      <c r="AG52" s="65"/>
      <c r="AH52" s="65"/>
      <c r="AI52" s="65"/>
      <c r="AJ52" s="65"/>
      <c r="AK52" s="65"/>
      <c r="AL52" s="65"/>
      <c r="AM52" s="65"/>
      <c r="AN52" s="65"/>
      <c r="AO52" s="66"/>
      <c r="AP52" s="66"/>
      <c r="AQ52" s="66"/>
      <c r="AR52" s="66"/>
      <c r="AS52" s="348"/>
      <c r="AT52" s="68"/>
      <c r="AU52" s="303">
        <v>100</v>
      </c>
      <c r="AV52" s="277">
        <v>0</v>
      </c>
      <c r="AW52" s="277">
        <v>0</v>
      </c>
      <c r="AX52" s="277">
        <v>0</v>
      </c>
      <c r="AY52" s="277">
        <v>0</v>
      </c>
      <c r="AZ52" s="277">
        <f>SUM(AU52:AY52)</f>
        <v>100</v>
      </c>
      <c r="BA52" s="68">
        <v>2016</v>
      </c>
      <c r="BB52" s="123"/>
      <c r="BC52" s="116"/>
      <c r="BD52" s="124"/>
      <c r="BE52" s="85"/>
      <c r="BF52" s="125"/>
      <c r="BG52" s="125"/>
      <c r="BH52" s="125"/>
      <c r="BI52" s="125"/>
      <c r="BJ52" s="125"/>
      <c r="BK52" s="85"/>
      <c r="BL52" s="125"/>
      <c r="BM52" s="125"/>
      <c r="BN52" s="85"/>
      <c r="BO52" s="125"/>
      <c r="BP52" s="125"/>
      <c r="BQ52" s="85"/>
      <c r="BR52" s="125"/>
      <c r="BS52" s="85"/>
      <c r="BT52" s="125"/>
      <c r="BU52" s="85"/>
      <c r="BV52" s="126"/>
      <c r="BW52" s="350"/>
      <c r="BX52" s="252"/>
    </row>
    <row r="53" spans="1:76" s="127" customFormat="1" ht="17.45" customHeight="1" x14ac:dyDescent="0.2">
      <c r="A53" s="183">
        <v>7</v>
      </c>
      <c r="B53" s="183">
        <v>0</v>
      </c>
      <c r="C53" s="183">
        <v>1</v>
      </c>
      <c r="D53" s="183">
        <v>0</v>
      </c>
      <c r="E53" s="183">
        <v>4</v>
      </c>
      <c r="F53" s="183">
        <v>0</v>
      </c>
      <c r="G53" s="183">
        <v>9</v>
      </c>
      <c r="H53" s="183">
        <v>0</v>
      </c>
      <c r="I53" s="183">
        <v>6</v>
      </c>
      <c r="J53" s="183">
        <v>2</v>
      </c>
      <c r="K53" s="183">
        <v>0</v>
      </c>
      <c r="L53" s="183">
        <v>1</v>
      </c>
      <c r="M53" s="183">
        <v>4</v>
      </c>
      <c r="N53" s="183">
        <v>0</v>
      </c>
      <c r="O53" s="183">
        <v>0</v>
      </c>
      <c r="P53" s="183">
        <v>2</v>
      </c>
      <c r="Q53" s="183" t="s">
        <v>55</v>
      </c>
      <c r="R53" s="183"/>
      <c r="S53" s="183"/>
      <c r="T53" s="183"/>
      <c r="U53" s="64">
        <v>0</v>
      </c>
      <c r="V53" s="64">
        <v>6</v>
      </c>
      <c r="W53" s="64">
        <v>2</v>
      </c>
      <c r="X53" s="64">
        <v>0</v>
      </c>
      <c r="Y53" s="64">
        <v>1</v>
      </c>
      <c r="Z53" s="64">
        <v>0</v>
      </c>
      <c r="AA53" s="64">
        <v>0</v>
      </c>
      <c r="AB53" s="64">
        <v>2</v>
      </c>
      <c r="AC53" s="64">
        <v>0</v>
      </c>
      <c r="AD53" s="64">
        <v>0</v>
      </c>
      <c r="AE53" s="204" t="s">
        <v>189</v>
      </c>
      <c r="AF53" s="57" t="s">
        <v>58</v>
      </c>
      <c r="AG53" s="65"/>
      <c r="AH53" s="65"/>
      <c r="AI53" s="65"/>
      <c r="AJ53" s="65"/>
      <c r="AK53" s="65"/>
      <c r="AL53" s="65"/>
      <c r="AM53" s="65"/>
      <c r="AN53" s="65"/>
      <c r="AO53" s="66"/>
      <c r="AP53" s="66"/>
      <c r="AQ53" s="66"/>
      <c r="AR53" s="66"/>
      <c r="AS53" s="348"/>
      <c r="AT53" s="68"/>
      <c r="AU53" s="303">
        <v>460.637</v>
      </c>
      <c r="AV53" s="277">
        <v>499.57799999999997</v>
      </c>
      <c r="AW53" s="277">
        <v>391.505</v>
      </c>
      <c r="AX53" s="277">
        <v>426.64800000000002</v>
      </c>
      <c r="AY53" s="277">
        <v>479.82</v>
      </c>
      <c r="AZ53" s="277">
        <f>AU53+AV53+AW53+AX53+AY53</f>
        <v>2258.1880000000001</v>
      </c>
      <c r="BA53" s="68">
        <v>2020</v>
      </c>
      <c r="BB53" s="123"/>
      <c r="BC53" s="116"/>
      <c r="BD53" s="124"/>
      <c r="BE53" s="85"/>
      <c r="BF53" s="125"/>
      <c r="BG53" s="125"/>
      <c r="BH53" s="125"/>
      <c r="BI53" s="125"/>
      <c r="BJ53" s="125"/>
      <c r="BK53" s="85"/>
      <c r="BL53" s="125"/>
      <c r="BM53" s="125"/>
      <c r="BN53" s="85"/>
      <c r="BO53" s="125"/>
      <c r="BP53" s="125"/>
      <c r="BQ53" s="85"/>
      <c r="BR53" s="125"/>
      <c r="BS53" s="85"/>
      <c r="BT53" s="125"/>
      <c r="BU53" s="85"/>
      <c r="BV53" s="126"/>
      <c r="BW53" s="350"/>
      <c r="BX53" s="252"/>
    </row>
    <row r="54" spans="1:76" s="127" customFormat="1" ht="32.25" customHeight="1" x14ac:dyDescent="0.2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64">
        <v>0</v>
      </c>
      <c r="V54" s="64">
        <v>6</v>
      </c>
      <c r="W54" s="64">
        <v>2</v>
      </c>
      <c r="X54" s="64">
        <v>0</v>
      </c>
      <c r="Y54" s="64">
        <v>1</v>
      </c>
      <c r="Z54" s="64">
        <v>0</v>
      </c>
      <c r="AA54" s="64">
        <v>0</v>
      </c>
      <c r="AB54" s="64">
        <v>2</v>
      </c>
      <c r="AC54" s="64">
        <v>0</v>
      </c>
      <c r="AD54" s="64">
        <v>1</v>
      </c>
      <c r="AE54" s="113" t="s">
        <v>74</v>
      </c>
      <c r="AF54" s="57" t="s">
        <v>70</v>
      </c>
      <c r="AG54" s="65"/>
      <c r="AH54" s="65"/>
      <c r="AI54" s="65"/>
      <c r="AJ54" s="65"/>
      <c r="AK54" s="65"/>
      <c r="AL54" s="65"/>
      <c r="AM54" s="65"/>
      <c r="AN54" s="65"/>
      <c r="AO54" s="66"/>
      <c r="AP54" s="66"/>
      <c r="AQ54" s="66"/>
      <c r="AR54" s="66"/>
      <c r="AS54" s="348"/>
      <c r="AT54" s="68"/>
      <c r="AU54" s="300">
        <v>3</v>
      </c>
      <c r="AV54" s="201">
        <v>3</v>
      </c>
      <c r="AW54" s="201">
        <v>3</v>
      </c>
      <c r="AX54" s="201">
        <v>3</v>
      </c>
      <c r="AY54" s="201">
        <v>3</v>
      </c>
      <c r="AZ54" s="202">
        <f>SUM(AU54:AY54)</f>
        <v>15</v>
      </c>
      <c r="BA54" s="68">
        <v>2020</v>
      </c>
      <c r="BB54" s="123"/>
      <c r="BC54" s="116"/>
      <c r="BD54" s="124"/>
      <c r="BE54" s="85"/>
      <c r="BF54" s="125"/>
      <c r="BG54" s="125"/>
      <c r="BH54" s="125"/>
      <c r="BI54" s="125"/>
      <c r="BJ54" s="125"/>
      <c r="BK54" s="85"/>
      <c r="BL54" s="125"/>
      <c r="BM54" s="125"/>
      <c r="BN54" s="85"/>
      <c r="BO54" s="125"/>
      <c r="BP54" s="125"/>
      <c r="BQ54" s="85"/>
      <c r="BR54" s="125"/>
      <c r="BS54" s="85"/>
      <c r="BT54" s="125"/>
      <c r="BU54" s="85"/>
      <c r="BV54" s="126"/>
      <c r="BW54" s="350"/>
      <c r="BX54" s="252"/>
    </row>
    <row r="55" spans="1:76" s="127" customFormat="1" ht="81.599999999999994" customHeight="1" x14ac:dyDescent="0.2">
      <c r="A55" s="183">
        <v>7</v>
      </c>
      <c r="B55" s="183">
        <v>0</v>
      </c>
      <c r="C55" s="183">
        <v>1</v>
      </c>
      <c r="D55" s="183">
        <v>0</v>
      </c>
      <c r="E55" s="183">
        <v>4</v>
      </c>
      <c r="F55" s="183">
        <v>0</v>
      </c>
      <c r="G55" s="183">
        <v>9</v>
      </c>
      <c r="H55" s="183">
        <v>0</v>
      </c>
      <c r="I55" s="183">
        <v>6</v>
      </c>
      <c r="J55" s="183">
        <v>2</v>
      </c>
      <c r="K55" s="183">
        <v>0</v>
      </c>
      <c r="L55" s="183">
        <v>1</v>
      </c>
      <c r="M55" s="183">
        <v>4</v>
      </c>
      <c r="N55" s="183">
        <v>0</v>
      </c>
      <c r="O55" s="183">
        <v>0</v>
      </c>
      <c r="P55" s="183">
        <v>3</v>
      </c>
      <c r="Q55" s="183" t="s">
        <v>55</v>
      </c>
      <c r="R55" s="183"/>
      <c r="S55" s="183"/>
      <c r="T55" s="183"/>
      <c r="U55" s="64">
        <v>0</v>
      </c>
      <c r="V55" s="64">
        <v>6</v>
      </c>
      <c r="W55" s="64">
        <v>2</v>
      </c>
      <c r="X55" s="64">
        <v>0</v>
      </c>
      <c r="Y55" s="64">
        <v>1</v>
      </c>
      <c r="Z55" s="64">
        <v>0</v>
      </c>
      <c r="AA55" s="64">
        <v>0</v>
      </c>
      <c r="AB55" s="64">
        <v>3</v>
      </c>
      <c r="AC55" s="64">
        <v>0</v>
      </c>
      <c r="AD55" s="64">
        <v>0</v>
      </c>
      <c r="AE55" s="210" t="s">
        <v>218</v>
      </c>
      <c r="AF55" s="57" t="s">
        <v>58</v>
      </c>
      <c r="AG55" s="65"/>
      <c r="AH55" s="65"/>
      <c r="AI55" s="65"/>
      <c r="AJ55" s="65"/>
      <c r="AK55" s="65"/>
      <c r="AL55" s="65"/>
      <c r="AM55" s="65"/>
      <c r="AN55" s="65"/>
      <c r="AO55" s="66"/>
      <c r="AP55" s="66"/>
      <c r="AQ55" s="66"/>
      <c r="AR55" s="66"/>
      <c r="AS55" s="348"/>
      <c r="AT55" s="68"/>
      <c r="AU55" s="304">
        <v>155.6</v>
      </c>
      <c r="AV55" s="284">
        <v>0</v>
      </c>
      <c r="AW55" s="284">
        <v>0</v>
      </c>
      <c r="AX55" s="284">
        <v>0</v>
      </c>
      <c r="AY55" s="284">
        <v>0</v>
      </c>
      <c r="AZ55" s="328">
        <f>SUM(AU55:AY55)</f>
        <v>155.6</v>
      </c>
      <c r="BA55" s="68">
        <v>2016</v>
      </c>
      <c r="BB55" s="123"/>
      <c r="BC55" s="116"/>
      <c r="BD55" s="124"/>
      <c r="BE55" s="85"/>
      <c r="BF55" s="125"/>
      <c r="BG55" s="125"/>
      <c r="BH55" s="125"/>
      <c r="BI55" s="125"/>
      <c r="BJ55" s="125"/>
      <c r="BK55" s="85"/>
      <c r="BL55" s="125"/>
      <c r="BM55" s="125"/>
      <c r="BN55" s="85"/>
      <c r="BO55" s="125"/>
      <c r="BP55" s="125"/>
      <c r="BQ55" s="85"/>
      <c r="BR55" s="125"/>
      <c r="BS55" s="85"/>
      <c r="BT55" s="125"/>
      <c r="BU55" s="85"/>
      <c r="BV55" s="126"/>
      <c r="BW55" s="350"/>
      <c r="BX55" s="252"/>
    </row>
    <row r="56" spans="1:76" s="127" customFormat="1" ht="18.75" customHeight="1" x14ac:dyDescent="0.2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64">
        <v>0</v>
      </c>
      <c r="V56" s="64">
        <v>6</v>
      </c>
      <c r="W56" s="64">
        <v>2</v>
      </c>
      <c r="X56" s="64">
        <v>0</v>
      </c>
      <c r="Y56" s="64">
        <v>1</v>
      </c>
      <c r="Z56" s="64">
        <v>0</v>
      </c>
      <c r="AA56" s="64">
        <v>0</v>
      </c>
      <c r="AB56" s="64">
        <v>3</v>
      </c>
      <c r="AC56" s="64">
        <v>0</v>
      </c>
      <c r="AD56" s="64">
        <v>1</v>
      </c>
      <c r="AE56" s="113" t="s">
        <v>178</v>
      </c>
      <c r="AF56" s="57" t="s">
        <v>80</v>
      </c>
      <c r="AG56" s="65"/>
      <c r="AH56" s="65"/>
      <c r="AI56" s="65"/>
      <c r="AJ56" s="65"/>
      <c r="AK56" s="65"/>
      <c r="AL56" s="65"/>
      <c r="AM56" s="65"/>
      <c r="AN56" s="65"/>
      <c r="AO56" s="66"/>
      <c r="AP56" s="66"/>
      <c r="AQ56" s="66"/>
      <c r="AR56" s="66"/>
      <c r="AS56" s="348"/>
      <c r="AT56" s="68"/>
      <c r="AU56" s="300">
        <v>1</v>
      </c>
      <c r="AV56" s="201">
        <v>0</v>
      </c>
      <c r="AW56" s="201">
        <v>0</v>
      </c>
      <c r="AX56" s="201">
        <v>0</v>
      </c>
      <c r="AY56" s="201">
        <v>0</v>
      </c>
      <c r="AZ56" s="202">
        <v>1</v>
      </c>
      <c r="BA56" s="68">
        <v>2016</v>
      </c>
      <c r="BB56" s="123"/>
      <c r="BC56" s="116"/>
      <c r="BD56" s="124"/>
      <c r="BE56" s="85"/>
      <c r="BF56" s="125"/>
      <c r="BG56" s="125"/>
      <c r="BH56" s="125"/>
      <c r="BI56" s="125"/>
      <c r="BJ56" s="125"/>
      <c r="BK56" s="85"/>
      <c r="BL56" s="125"/>
      <c r="BM56" s="125"/>
      <c r="BN56" s="85"/>
      <c r="BO56" s="125"/>
      <c r="BP56" s="125"/>
      <c r="BQ56" s="85"/>
      <c r="BR56" s="125"/>
      <c r="BS56" s="85"/>
      <c r="BT56" s="125"/>
      <c r="BU56" s="85"/>
      <c r="BV56" s="126"/>
      <c r="BW56" s="350"/>
      <c r="BX56" s="252"/>
    </row>
    <row r="57" spans="1:76" s="127" customFormat="1" ht="47.45" customHeight="1" x14ac:dyDescent="0.2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64">
        <v>0</v>
      </c>
      <c r="V57" s="64">
        <v>6</v>
      </c>
      <c r="W57" s="64">
        <v>2</v>
      </c>
      <c r="X57" s="64">
        <v>0</v>
      </c>
      <c r="Y57" s="64">
        <v>1</v>
      </c>
      <c r="Z57" s="64">
        <v>0</v>
      </c>
      <c r="AA57" s="64">
        <v>0</v>
      </c>
      <c r="AB57" s="64">
        <v>4</v>
      </c>
      <c r="AC57" s="64">
        <v>0</v>
      </c>
      <c r="AD57" s="64">
        <v>0</v>
      </c>
      <c r="AE57" s="170" t="s">
        <v>193</v>
      </c>
      <c r="AF57" s="57" t="s">
        <v>58</v>
      </c>
      <c r="AG57" s="65"/>
      <c r="AH57" s="65"/>
      <c r="AI57" s="65"/>
      <c r="AJ57" s="65"/>
      <c r="AK57" s="65"/>
      <c r="AL57" s="65"/>
      <c r="AM57" s="65"/>
      <c r="AN57" s="65"/>
      <c r="AO57" s="66"/>
      <c r="AP57" s="66"/>
      <c r="AQ57" s="66"/>
      <c r="AR57" s="66"/>
      <c r="AS57" s="348"/>
      <c r="AT57" s="68"/>
      <c r="AU57" s="304">
        <f>AU59</f>
        <v>0</v>
      </c>
      <c r="AV57" s="304">
        <f>AV59+AV60</f>
        <v>15392.45534</v>
      </c>
      <c r="AW57" s="304">
        <f t="shared" ref="AW57:AY57" si="10">AW59</f>
        <v>0</v>
      </c>
      <c r="AX57" s="304">
        <f t="shared" si="10"/>
        <v>0</v>
      </c>
      <c r="AY57" s="304">
        <f t="shared" si="10"/>
        <v>0</v>
      </c>
      <c r="AZ57" s="304">
        <f>SUM(AU57:AY57)</f>
        <v>15392.45534</v>
      </c>
      <c r="BA57" s="68">
        <v>2017</v>
      </c>
      <c r="BB57" s="123"/>
      <c r="BC57" s="116"/>
      <c r="BD57" s="124"/>
      <c r="BE57" s="85"/>
      <c r="BF57" s="125"/>
      <c r="BG57" s="125"/>
      <c r="BH57" s="125"/>
      <c r="BI57" s="125"/>
      <c r="BJ57" s="125"/>
      <c r="BK57" s="85"/>
      <c r="BL57" s="125"/>
      <c r="BM57" s="125"/>
      <c r="BN57" s="85"/>
      <c r="BO57" s="125"/>
      <c r="BP57" s="125"/>
      <c r="BQ57" s="85"/>
      <c r="BR57" s="125"/>
      <c r="BS57" s="85"/>
      <c r="BT57" s="125"/>
      <c r="BU57" s="85"/>
      <c r="BV57" s="126"/>
      <c r="BW57" s="350"/>
      <c r="BX57" s="252"/>
    </row>
    <row r="58" spans="1:76" s="127" customFormat="1" ht="18.75" customHeight="1" x14ac:dyDescent="0.2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64">
        <v>0</v>
      </c>
      <c r="V58" s="64">
        <v>6</v>
      </c>
      <c r="W58" s="64">
        <v>2</v>
      </c>
      <c r="X58" s="64">
        <v>0</v>
      </c>
      <c r="Y58" s="64">
        <v>1</v>
      </c>
      <c r="Z58" s="64">
        <v>0</v>
      </c>
      <c r="AA58" s="64">
        <v>0</v>
      </c>
      <c r="AB58" s="64">
        <v>4</v>
      </c>
      <c r="AC58" s="64">
        <v>0</v>
      </c>
      <c r="AD58" s="64">
        <v>0</v>
      </c>
      <c r="AE58" s="113" t="s">
        <v>174</v>
      </c>
      <c r="AF58" s="57"/>
      <c r="AG58" s="65"/>
      <c r="AH58" s="65"/>
      <c r="AI58" s="65"/>
      <c r="AJ58" s="65"/>
      <c r="AK58" s="65"/>
      <c r="AL58" s="65"/>
      <c r="AM58" s="65"/>
      <c r="AN58" s="65"/>
      <c r="AO58" s="66"/>
      <c r="AP58" s="66"/>
      <c r="AQ58" s="66"/>
      <c r="AR58" s="66"/>
      <c r="AS58" s="348"/>
      <c r="AT58" s="68"/>
      <c r="AU58" s="300"/>
      <c r="AV58" s="302"/>
      <c r="AW58" s="201"/>
      <c r="AX58" s="201"/>
      <c r="AY58" s="201"/>
      <c r="AZ58" s="202"/>
      <c r="BA58" s="68"/>
      <c r="BB58" s="123"/>
      <c r="BC58" s="116"/>
      <c r="BD58" s="124"/>
      <c r="BE58" s="85"/>
      <c r="BF58" s="125"/>
      <c r="BG58" s="125"/>
      <c r="BH58" s="125"/>
      <c r="BI58" s="125"/>
      <c r="BJ58" s="125"/>
      <c r="BK58" s="85"/>
      <c r="BL58" s="125"/>
      <c r="BM58" s="125"/>
      <c r="BN58" s="85"/>
      <c r="BO58" s="125"/>
      <c r="BP58" s="125"/>
      <c r="BQ58" s="85"/>
      <c r="BR58" s="125"/>
      <c r="BS58" s="85"/>
      <c r="BT58" s="125"/>
      <c r="BU58" s="85"/>
      <c r="BV58" s="126"/>
      <c r="BW58" s="350"/>
      <c r="BX58" s="252"/>
    </row>
    <row r="59" spans="1:76" s="127" customFormat="1" ht="18.75" customHeight="1" x14ac:dyDescent="0.2">
      <c r="A59" s="183">
        <v>7</v>
      </c>
      <c r="B59" s="183">
        <v>0</v>
      </c>
      <c r="C59" s="183">
        <v>1</v>
      </c>
      <c r="D59" s="183">
        <v>0</v>
      </c>
      <c r="E59" s="183">
        <v>4</v>
      </c>
      <c r="F59" s="183">
        <v>0</v>
      </c>
      <c r="G59" s="183">
        <v>9</v>
      </c>
      <c r="H59" s="183">
        <v>0</v>
      </c>
      <c r="I59" s="183">
        <v>6</v>
      </c>
      <c r="J59" s="183">
        <v>2</v>
      </c>
      <c r="K59" s="183">
        <v>0</v>
      </c>
      <c r="L59" s="183">
        <v>1</v>
      </c>
      <c r="M59" s="183" t="s">
        <v>160</v>
      </c>
      <c r="N59" s="183">
        <v>0</v>
      </c>
      <c r="O59" s="183">
        <v>2</v>
      </c>
      <c r="P59" s="183">
        <v>0</v>
      </c>
      <c r="Q59" s="183" t="s">
        <v>55</v>
      </c>
      <c r="R59" s="183"/>
      <c r="S59" s="183"/>
      <c r="T59" s="183"/>
      <c r="U59" s="64">
        <v>0</v>
      </c>
      <c r="V59" s="64">
        <v>6</v>
      </c>
      <c r="W59" s="64">
        <v>2</v>
      </c>
      <c r="X59" s="64">
        <v>0</v>
      </c>
      <c r="Y59" s="64">
        <v>1</v>
      </c>
      <c r="Z59" s="64">
        <v>0</v>
      </c>
      <c r="AA59" s="64">
        <v>0</v>
      </c>
      <c r="AB59" s="64">
        <v>4</v>
      </c>
      <c r="AC59" s="64">
        <v>0</v>
      </c>
      <c r="AD59" s="64">
        <v>0</v>
      </c>
      <c r="AE59" s="113" t="s">
        <v>195</v>
      </c>
      <c r="AF59" s="57" t="s">
        <v>58</v>
      </c>
      <c r="AG59" s="65"/>
      <c r="AH59" s="65"/>
      <c r="AI59" s="65"/>
      <c r="AJ59" s="65"/>
      <c r="AK59" s="65"/>
      <c r="AL59" s="65"/>
      <c r="AM59" s="65"/>
      <c r="AN59" s="65"/>
      <c r="AO59" s="66"/>
      <c r="AP59" s="66"/>
      <c r="AQ59" s="66"/>
      <c r="AR59" s="66"/>
      <c r="AS59" s="348"/>
      <c r="AT59" s="68"/>
      <c r="AU59" s="304">
        <v>0</v>
      </c>
      <c r="AV59" s="284">
        <v>2515.3553400000001</v>
      </c>
      <c r="AW59" s="284">
        <v>0</v>
      </c>
      <c r="AX59" s="284">
        <v>0</v>
      </c>
      <c r="AY59" s="284">
        <v>0</v>
      </c>
      <c r="AZ59" s="328">
        <f>SUM(AU59:AY59)</f>
        <v>2515.3553400000001</v>
      </c>
      <c r="BA59" s="68">
        <v>2017</v>
      </c>
      <c r="BB59" s="123"/>
      <c r="BC59" s="116"/>
      <c r="BD59" s="124"/>
      <c r="BE59" s="85"/>
      <c r="BF59" s="125"/>
      <c r="BG59" s="125"/>
      <c r="BH59" s="125"/>
      <c r="BI59" s="125"/>
      <c r="BJ59" s="125"/>
      <c r="BK59" s="85"/>
      <c r="BL59" s="125"/>
      <c r="BM59" s="125"/>
      <c r="BN59" s="85"/>
      <c r="BO59" s="125"/>
      <c r="BP59" s="125"/>
      <c r="BQ59" s="85"/>
      <c r="BR59" s="125"/>
      <c r="BS59" s="85"/>
      <c r="BT59" s="125"/>
      <c r="BU59" s="85"/>
      <c r="BV59" s="126"/>
      <c r="BW59" s="350"/>
      <c r="BX59" s="252"/>
    </row>
    <row r="60" spans="1:76" s="127" customFormat="1" ht="18.75" customHeight="1" x14ac:dyDescent="0.2">
      <c r="A60" s="183">
        <v>7</v>
      </c>
      <c r="B60" s="183">
        <v>0</v>
      </c>
      <c r="C60" s="183">
        <v>1</v>
      </c>
      <c r="D60" s="183">
        <v>0</v>
      </c>
      <c r="E60" s="183">
        <v>4</v>
      </c>
      <c r="F60" s="183">
        <v>0</v>
      </c>
      <c r="G60" s="183">
        <v>9</v>
      </c>
      <c r="H60" s="183">
        <v>0</v>
      </c>
      <c r="I60" s="183">
        <v>6</v>
      </c>
      <c r="J60" s="183">
        <v>2</v>
      </c>
      <c r="K60" s="183">
        <v>0</v>
      </c>
      <c r="L60" s="183">
        <v>1</v>
      </c>
      <c r="M60" s="183">
        <v>1</v>
      </c>
      <c r="N60" s="183">
        <v>0</v>
      </c>
      <c r="O60" s="183">
        <v>2</v>
      </c>
      <c r="P60" s="183">
        <v>0</v>
      </c>
      <c r="Q60" s="183" t="s">
        <v>55</v>
      </c>
      <c r="R60" s="183"/>
      <c r="S60" s="183"/>
      <c r="T60" s="183"/>
      <c r="U60" s="64">
        <v>0</v>
      </c>
      <c r="V60" s="64">
        <v>6</v>
      </c>
      <c r="W60" s="64">
        <v>2</v>
      </c>
      <c r="X60" s="64">
        <v>0</v>
      </c>
      <c r="Y60" s="64">
        <v>1</v>
      </c>
      <c r="Z60" s="64">
        <v>0</v>
      </c>
      <c r="AA60" s="64">
        <v>0</v>
      </c>
      <c r="AB60" s="64">
        <v>4</v>
      </c>
      <c r="AC60" s="64">
        <v>0</v>
      </c>
      <c r="AD60" s="64">
        <v>0</v>
      </c>
      <c r="AE60" s="320" t="s">
        <v>165</v>
      </c>
      <c r="AF60" s="57" t="s">
        <v>58</v>
      </c>
      <c r="AG60" s="65"/>
      <c r="AH60" s="65"/>
      <c r="AI60" s="65"/>
      <c r="AJ60" s="65"/>
      <c r="AK60" s="65"/>
      <c r="AL60" s="65"/>
      <c r="AM60" s="65"/>
      <c r="AN60" s="65"/>
      <c r="AO60" s="66"/>
      <c r="AP60" s="66"/>
      <c r="AQ60" s="66"/>
      <c r="AR60" s="66"/>
      <c r="AS60" s="348"/>
      <c r="AT60" s="68"/>
      <c r="AU60" s="304">
        <v>0</v>
      </c>
      <c r="AV60" s="284">
        <v>12877.1</v>
      </c>
      <c r="AW60" s="284">
        <v>0</v>
      </c>
      <c r="AX60" s="284">
        <v>0</v>
      </c>
      <c r="AY60" s="284">
        <v>0</v>
      </c>
      <c r="AZ60" s="328">
        <f>SUM(AU60:AY60)</f>
        <v>12877.1</v>
      </c>
      <c r="BA60" s="68">
        <v>2017</v>
      </c>
      <c r="BB60" s="123"/>
      <c r="BC60" s="116"/>
      <c r="BD60" s="124"/>
      <c r="BE60" s="85"/>
      <c r="BF60" s="125"/>
      <c r="BG60" s="125"/>
      <c r="BH60" s="125"/>
      <c r="BI60" s="125"/>
      <c r="BJ60" s="125"/>
      <c r="BK60" s="85"/>
      <c r="BL60" s="125"/>
      <c r="BM60" s="125"/>
      <c r="BN60" s="85"/>
      <c r="BO60" s="125"/>
      <c r="BP60" s="125"/>
      <c r="BQ60" s="85"/>
      <c r="BR60" s="125"/>
      <c r="BS60" s="85"/>
      <c r="BT60" s="125"/>
      <c r="BU60" s="85"/>
      <c r="BV60" s="126"/>
      <c r="BW60" s="350"/>
      <c r="BX60" s="252"/>
    </row>
    <row r="61" spans="1:76" s="127" customFormat="1" ht="30.75" customHeight="1" x14ac:dyDescent="0.2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64">
        <v>0</v>
      </c>
      <c r="V61" s="64">
        <v>6</v>
      </c>
      <c r="W61" s="64">
        <v>2</v>
      </c>
      <c r="X61" s="64">
        <v>0</v>
      </c>
      <c r="Y61" s="64">
        <v>1</v>
      </c>
      <c r="Z61" s="64">
        <v>0</v>
      </c>
      <c r="AA61" s="64">
        <v>0</v>
      </c>
      <c r="AB61" s="64">
        <v>4</v>
      </c>
      <c r="AC61" s="64">
        <v>0</v>
      </c>
      <c r="AD61" s="64">
        <v>1</v>
      </c>
      <c r="AE61" s="113" t="s">
        <v>216</v>
      </c>
      <c r="AF61" s="57" t="s">
        <v>194</v>
      </c>
      <c r="AG61" s="65"/>
      <c r="AH61" s="65"/>
      <c r="AI61" s="65"/>
      <c r="AJ61" s="65"/>
      <c r="AK61" s="65"/>
      <c r="AL61" s="65"/>
      <c r="AM61" s="65"/>
      <c r="AN61" s="65"/>
      <c r="AO61" s="66"/>
      <c r="AP61" s="66"/>
      <c r="AQ61" s="66"/>
      <c r="AR61" s="66"/>
      <c r="AS61" s="348"/>
      <c r="AT61" s="68"/>
      <c r="AU61" s="304">
        <v>0</v>
      </c>
      <c r="AV61" s="284">
        <v>2.6755</v>
      </c>
      <c r="AW61" s="284">
        <v>0</v>
      </c>
      <c r="AX61" s="284">
        <v>0</v>
      </c>
      <c r="AY61" s="284">
        <v>0</v>
      </c>
      <c r="AZ61" s="328">
        <f>SUM(AU61:AY61)</f>
        <v>2.6755</v>
      </c>
      <c r="BA61" s="68">
        <v>2017</v>
      </c>
      <c r="BB61" s="123"/>
      <c r="BC61" s="116"/>
      <c r="BD61" s="124"/>
      <c r="BE61" s="85"/>
      <c r="BF61" s="125"/>
      <c r="BG61" s="125"/>
      <c r="BH61" s="125"/>
      <c r="BI61" s="125"/>
      <c r="BJ61" s="125"/>
      <c r="BK61" s="85"/>
      <c r="BL61" s="125"/>
      <c r="BM61" s="125"/>
      <c r="BN61" s="85"/>
      <c r="BO61" s="125"/>
      <c r="BP61" s="125"/>
      <c r="BQ61" s="85"/>
      <c r="BR61" s="125"/>
      <c r="BS61" s="85"/>
      <c r="BT61" s="125"/>
      <c r="BU61" s="85"/>
      <c r="BV61" s="126"/>
      <c r="BW61" s="350"/>
      <c r="BX61" s="252"/>
    </row>
    <row r="62" spans="1:76" s="127" customFormat="1" ht="30.75" customHeight="1" x14ac:dyDescent="0.2">
      <c r="A62" s="183">
        <v>7</v>
      </c>
      <c r="B62" s="183">
        <v>0</v>
      </c>
      <c r="C62" s="183">
        <v>1</v>
      </c>
      <c r="D62" s="183">
        <v>0</v>
      </c>
      <c r="E62" s="183">
        <v>4</v>
      </c>
      <c r="F62" s="183">
        <v>0</v>
      </c>
      <c r="G62" s="183">
        <v>9</v>
      </c>
      <c r="H62" s="183">
        <v>0</v>
      </c>
      <c r="I62" s="183">
        <v>6</v>
      </c>
      <c r="J62" s="183">
        <v>2</v>
      </c>
      <c r="K62" s="183">
        <v>0</v>
      </c>
      <c r="L62" s="183">
        <v>1</v>
      </c>
      <c r="M62" s="183">
        <v>2</v>
      </c>
      <c r="N62" s="183">
        <v>0</v>
      </c>
      <c r="O62" s="183">
        <v>0</v>
      </c>
      <c r="P62" s="183">
        <v>5</v>
      </c>
      <c r="Q62" s="183" t="s">
        <v>55</v>
      </c>
      <c r="R62" s="183"/>
      <c r="S62" s="183"/>
      <c r="T62" s="183"/>
      <c r="U62" s="64">
        <v>0</v>
      </c>
      <c r="V62" s="64">
        <v>6</v>
      </c>
      <c r="W62" s="64">
        <v>2</v>
      </c>
      <c r="X62" s="64">
        <v>0</v>
      </c>
      <c r="Y62" s="64">
        <v>1</v>
      </c>
      <c r="Z62" s="64">
        <v>0</v>
      </c>
      <c r="AA62" s="64">
        <v>0</v>
      </c>
      <c r="AB62" s="64">
        <v>5</v>
      </c>
      <c r="AC62" s="64">
        <v>0</v>
      </c>
      <c r="AD62" s="64">
        <v>0</v>
      </c>
      <c r="AE62" s="210" t="s">
        <v>203</v>
      </c>
      <c r="AF62" s="57" t="s">
        <v>58</v>
      </c>
      <c r="AG62" s="65"/>
      <c r="AH62" s="65"/>
      <c r="AI62" s="65"/>
      <c r="AJ62" s="65"/>
      <c r="AK62" s="65"/>
      <c r="AL62" s="65"/>
      <c r="AM62" s="65"/>
      <c r="AN62" s="65"/>
      <c r="AO62" s="66"/>
      <c r="AP62" s="66"/>
      <c r="AQ62" s="66"/>
      <c r="AR62" s="66"/>
      <c r="AS62" s="348"/>
      <c r="AT62" s="68"/>
      <c r="AU62" s="304">
        <v>0</v>
      </c>
      <c r="AV62" s="284">
        <v>200</v>
      </c>
      <c r="AW62" s="284">
        <v>0</v>
      </c>
      <c r="AX62" s="284">
        <v>0</v>
      </c>
      <c r="AY62" s="284">
        <v>0</v>
      </c>
      <c r="AZ62" s="328">
        <v>200</v>
      </c>
      <c r="BA62" s="68">
        <v>2017</v>
      </c>
      <c r="BB62" s="123"/>
      <c r="BC62" s="116"/>
      <c r="BD62" s="124"/>
      <c r="BE62" s="85"/>
      <c r="BF62" s="125"/>
      <c r="BG62" s="125"/>
      <c r="BH62" s="125"/>
      <c r="BI62" s="125"/>
      <c r="BJ62" s="125"/>
      <c r="BK62" s="85"/>
      <c r="BL62" s="125"/>
      <c r="BM62" s="125"/>
      <c r="BN62" s="85"/>
      <c r="BO62" s="125"/>
      <c r="BP62" s="125"/>
      <c r="BQ62" s="85"/>
      <c r="BR62" s="125"/>
      <c r="BS62" s="85"/>
      <c r="BT62" s="125"/>
      <c r="BU62" s="85"/>
      <c r="BV62" s="126"/>
      <c r="BW62" s="350"/>
      <c r="BX62" s="252"/>
    </row>
    <row r="63" spans="1:76" s="127" customFormat="1" ht="30.75" customHeight="1" x14ac:dyDescent="0.2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64">
        <v>0</v>
      </c>
      <c r="V63" s="64">
        <v>6</v>
      </c>
      <c r="W63" s="64">
        <v>2</v>
      </c>
      <c r="X63" s="64">
        <v>0</v>
      </c>
      <c r="Y63" s="64">
        <v>1</v>
      </c>
      <c r="Z63" s="64">
        <v>0</v>
      </c>
      <c r="AA63" s="64">
        <v>0</v>
      </c>
      <c r="AB63" s="64">
        <v>5</v>
      </c>
      <c r="AC63" s="64">
        <v>0</v>
      </c>
      <c r="AD63" s="64">
        <v>1</v>
      </c>
      <c r="AE63" s="113" t="s">
        <v>197</v>
      </c>
      <c r="AF63" s="57" t="s">
        <v>194</v>
      </c>
      <c r="AG63" s="65"/>
      <c r="AH63" s="65"/>
      <c r="AI63" s="65"/>
      <c r="AJ63" s="65"/>
      <c r="AK63" s="65"/>
      <c r="AL63" s="65"/>
      <c r="AM63" s="65"/>
      <c r="AN63" s="65"/>
      <c r="AO63" s="66"/>
      <c r="AP63" s="66"/>
      <c r="AQ63" s="66"/>
      <c r="AR63" s="66"/>
      <c r="AS63" s="348"/>
      <c r="AT63" s="68"/>
      <c r="AU63" s="304">
        <v>0</v>
      </c>
      <c r="AV63" s="304">
        <v>2</v>
      </c>
      <c r="AW63" s="284">
        <v>0</v>
      </c>
      <c r="AX63" s="284">
        <v>0</v>
      </c>
      <c r="AY63" s="284">
        <v>0</v>
      </c>
      <c r="AZ63" s="328">
        <f t="shared" ref="AZ63:AZ68" si="11">SUM(AU63:AY63)</f>
        <v>2</v>
      </c>
      <c r="BA63" s="68">
        <v>2017</v>
      </c>
      <c r="BB63" s="123"/>
      <c r="BC63" s="116"/>
      <c r="BD63" s="124"/>
      <c r="BE63" s="85"/>
      <c r="BF63" s="125"/>
      <c r="BG63" s="125"/>
      <c r="BH63" s="125"/>
      <c r="BI63" s="125"/>
      <c r="BJ63" s="125"/>
      <c r="BK63" s="85"/>
      <c r="BL63" s="125"/>
      <c r="BM63" s="125"/>
      <c r="BN63" s="85"/>
      <c r="BO63" s="125"/>
      <c r="BP63" s="125"/>
      <c r="BQ63" s="85"/>
      <c r="BR63" s="125"/>
      <c r="BS63" s="85"/>
      <c r="BT63" s="125"/>
      <c r="BU63" s="85"/>
      <c r="BV63" s="126"/>
      <c r="BW63" s="350"/>
      <c r="BX63" s="252"/>
    </row>
    <row r="64" spans="1:76" s="127" customFormat="1" ht="30.75" customHeight="1" x14ac:dyDescent="0.2">
      <c r="A64" s="183">
        <v>7</v>
      </c>
      <c r="B64" s="183">
        <v>0</v>
      </c>
      <c r="C64" s="183">
        <v>1</v>
      </c>
      <c r="D64" s="183">
        <v>0</v>
      </c>
      <c r="E64" s="183">
        <v>4</v>
      </c>
      <c r="F64" s="183">
        <v>0</v>
      </c>
      <c r="G64" s="183">
        <v>9</v>
      </c>
      <c r="H64" s="183">
        <v>0</v>
      </c>
      <c r="I64" s="183">
        <v>6</v>
      </c>
      <c r="J64" s="183">
        <v>2</v>
      </c>
      <c r="K64" s="183">
        <v>0</v>
      </c>
      <c r="L64" s="183">
        <v>1</v>
      </c>
      <c r="M64" s="183">
        <v>2</v>
      </c>
      <c r="N64" s="183">
        <v>0</v>
      </c>
      <c r="O64" s="183">
        <v>4</v>
      </c>
      <c r="P64" s="183">
        <v>0</v>
      </c>
      <c r="Q64" s="183" t="s">
        <v>55</v>
      </c>
      <c r="R64" s="183"/>
      <c r="S64" s="183"/>
      <c r="T64" s="183"/>
      <c r="U64" s="64">
        <v>0</v>
      </c>
      <c r="V64" s="64">
        <v>6</v>
      </c>
      <c r="W64" s="64">
        <v>2</v>
      </c>
      <c r="X64" s="64">
        <v>0</v>
      </c>
      <c r="Y64" s="64">
        <v>1</v>
      </c>
      <c r="Z64" s="64">
        <v>0</v>
      </c>
      <c r="AA64" s="64">
        <v>0</v>
      </c>
      <c r="AB64" s="64">
        <v>6</v>
      </c>
      <c r="AC64" s="64">
        <v>0</v>
      </c>
      <c r="AD64" s="64">
        <v>0</v>
      </c>
      <c r="AE64" s="210" t="s">
        <v>215</v>
      </c>
      <c r="AF64" s="57" t="s">
        <v>58</v>
      </c>
      <c r="AG64" s="65"/>
      <c r="AH64" s="65"/>
      <c r="AI64" s="65"/>
      <c r="AJ64" s="65"/>
      <c r="AK64" s="65"/>
      <c r="AL64" s="65"/>
      <c r="AM64" s="65"/>
      <c r="AN64" s="65"/>
      <c r="AO64" s="66"/>
      <c r="AP64" s="66"/>
      <c r="AQ64" s="66"/>
      <c r="AR64" s="66"/>
      <c r="AS64" s="348"/>
      <c r="AT64" s="68"/>
      <c r="AU64" s="304">
        <v>0</v>
      </c>
      <c r="AV64" s="304">
        <v>99.007999999999996</v>
      </c>
      <c r="AW64" s="284">
        <v>0</v>
      </c>
      <c r="AX64" s="284">
        <v>0</v>
      </c>
      <c r="AY64" s="284">
        <v>0</v>
      </c>
      <c r="AZ64" s="328">
        <f t="shared" si="11"/>
        <v>99.007999999999996</v>
      </c>
      <c r="BA64" s="68">
        <v>2017</v>
      </c>
      <c r="BB64" s="123"/>
      <c r="BC64" s="116"/>
      <c r="BD64" s="124"/>
      <c r="BE64" s="85"/>
      <c r="BF64" s="125"/>
      <c r="BG64" s="125"/>
      <c r="BH64" s="125"/>
      <c r="BI64" s="125"/>
      <c r="BJ64" s="125"/>
      <c r="BK64" s="85"/>
      <c r="BL64" s="125"/>
      <c r="BM64" s="125"/>
      <c r="BN64" s="85"/>
      <c r="BO64" s="125"/>
      <c r="BP64" s="125"/>
      <c r="BQ64" s="85"/>
      <c r="BR64" s="125"/>
      <c r="BS64" s="85"/>
      <c r="BT64" s="125"/>
      <c r="BU64" s="85"/>
      <c r="BV64" s="126"/>
      <c r="BW64" s="350"/>
      <c r="BX64" s="252"/>
    </row>
    <row r="65" spans="1:76" s="127" customFormat="1" ht="30.75" customHeight="1" x14ac:dyDescent="0.2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64">
        <v>0</v>
      </c>
      <c r="V65" s="64">
        <v>6</v>
      </c>
      <c r="W65" s="64">
        <v>2</v>
      </c>
      <c r="X65" s="64">
        <v>0</v>
      </c>
      <c r="Y65" s="64">
        <v>1</v>
      </c>
      <c r="Z65" s="64">
        <v>0</v>
      </c>
      <c r="AA65" s="64">
        <v>0</v>
      </c>
      <c r="AB65" s="64">
        <v>6</v>
      </c>
      <c r="AC65" s="64">
        <v>0</v>
      </c>
      <c r="AD65" s="64">
        <v>1</v>
      </c>
      <c r="AE65" s="113" t="s">
        <v>217</v>
      </c>
      <c r="AF65" s="57" t="s">
        <v>194</v>
      </c>
      <c r="AG65" s="65"/>
      <c r="AH65" s="65"/>
      <c r="AI65" s="65"/>
      <c r="AJ65" s="65"/>
      <c r="AK65" s="65"/>
      <c r="AL65" s="65"/>
      <c r="AM65" s="65"/>
      <c r="AN65" s="65"/>
      <c r="AO65" s="66"/>
      <c r="AP65" s="66"/>
      <c r="AQ65" s="66"/>
      <c r="AR65" s="66"/>
      <c r="AS65" s="348"/>
      <c r="AT65" s="68"/>
      <c r="AU65" s="304">
        <v>0</v>
      </c>
      <c r="AV65" s="304">
        <v>1</v>
      </c>
      <c r="AW65" s="284">
        <v>0</v>
      </c>
      <c r="AX65" s="284">
        <v>0</v>
      </c>
      <c r="AY65" s="284">
        <v>0</v>
      </c>
      <c r="AZ65" s="328">
        <f t="shared" si="11"/>
        <v>1</v>
      </c>
      <c r="BA65" s="68">
        <v>2017</v>
      </c>
      <c r="BB65" s="123"/>
      <c r="BC65" s="116"/>
      <c r="BD65" s="124"/>
      <c r="BE65" s="85"/>
      <c r="BF65" s="125"/>
      <c r="BG65" s="125"/>
      <c r="BH65" s="125"/>
      <c r="BI65" s="125"/>
      <c r="BJ65" s="125"/>
      <c r="BK65" s="85"/>
      <c r="BL65" s="125"/>
      <c r="BM65" s="125"/>
      <c r="BN65" s="85"/>
      <c r="BO65" s="125"/>
      <c r="BP65" s="125"/>
      <c r="BQ65" s="85"/>
      <c r="BR65" s="125"/>
      <c r="BS65" s="85"/>
      <c r="BT65" s="125"/>
      <c r="BU65" s="85"/>
      <c r="BV65" s="126"/>
      <c r="BW65" s="350"/>
      <c r="BX65" s="252"/>
    </row>
    <row r="66" spans="1:76" s="127" customFormat="1" ht="30.75" customHeight="1" x14ac:dyDescent="0.2">
      <c r="A66" s="183">
        <v>7</v>
      </c>
      <c r="B66" s="183">
        <v>0</v>
      </c>
      <c r="C66" s="183">
        <v>1</v>
      </c>
      <c r="D66" s="183">
        <v>0</v>
      </c>
      <c r="E66" s="183">
        <v>4</v>
      </c>
      <c r="F66" s="183">
        <v>0</v>
      </c>
      <c r="G66" s="183">
        <v>9</v>
      </c>
      <c r="H66" s="183">
        <v>0</v>
      </c>
      <c r="I66" s="183">
        <v>6</v>
      </c>
      <c r="J66" s="183">
        <v>2</v>
      </c>
      <c r="K66" s="183">
        <v>0</v>
      </c>
      <c r="L66" s="183">
        <v>1</v>
      </c>
      <c r="M66" s="183">
        <v>2</v>
      </c>
      <c r="N66" s="183">
        <v>0</v>
      </c>
      <c r="O66" s="183">
        <v>0</v>
      </c>
      <c r="P66" s="183">
        <v>4</v>
      </c>
      <c r="Q66" s="183" t="s">
        <v>55</v>
      </c>
      <c r="R66" s="183"/>
      <c r="S66" s="183"/>
      <c r="T66" s="183"/>
      <c r="U66" s="64">
        <v>0</v>
      </c>
      <c r="V66" s="64">
        <v>6</v>
      </c>
      <c r="W66" s="64">
        <v>2</v>
      </c>
      <c r="X66" s="64">
        <v>0</v>
      </c>
      <c r="Y66" s="64">
        <v>1</v>
      </c>
      <c r="Z66" s="64">
        <v>0</v>
      </c>
      <c r="AA66" s="64">
        <v>0</v>
      </c>
      <c r="AB66" s="64">
        <v>7</v>
      </c>
      <c r="AC66" s="64">
        <v>0</v>
      </c>
      <c r="AD66" s="64">
        <v>0</v>
      </c>
      <c r="AE66" s="210" t="s">
        <v>250</v>
      </c>
      <c r="AF66" s="57" t="s">
        <v>58</v>
      </c>
      <c r="AG66" s="65"/>
      <c r="AH66" s="65"/>
      <c r="AI66" s="65"/>
      <c r="AJ66" s="65"/>
      <c r="AK66" s="65"/>
      <c r="AL66" s="65"/>
      <c r="AM66" s="65"/>
      <c r="AN66" s="65"/>
      <c r="AO66" s="66"/>
      <c r="AP66" s="66"/>
      <c r="AQ66" s="66"/>
      <c r="AR66" s="66"/>
      <c r="AS66" s="348"/>
      <c r="AT66" s="68"/>
      <c r="AU66" s="304">
        <v>0</v>
      </c>
      <c r="AV66" s="304">
        <v>0</v>
      </c>
      <c r="AW66" s="284">
        <v>88</v>
      </c>
      <c r="AX66" s="284">
        <v>0</v>
      </c>
      <c r="AY66" s="284">
        <v>0</v>
      </c>
      <c r="AZ66" s="328">
        <f t="shared" si="11"/>
        <v>88</v>
      </c>
      <c r="BA66" s="68">
        <v>2018</v>
      </c>
      <c r="BB66" s="123"/>
      <c r="BC66" s="116"/>
      <c r="BD66" s="124"/>
      <c r="BE66" s="85"/>
      <c r="BF66" s="125"/>
      <c r="BG66" s="125"/>
      <c r="BH66" s="125"/>
      <c r="BI66" s="125"/>
      <c r="BJ66" s="125"/>
      <c r="BK66" s="85"/>
      <c r="BL66" s="125"/>
      <c r="BM66" s="125"/>
      <c r="BN66" s="85"/>
      <c r="BO66" s="125"/>
      <c r="BP66" s="125"/>
      <c r="BQ66" s="85"/>
      <c r="BR66" s="125"/>
      <c r="BS66" s="85"/>
      <c r="BT66" s="125"/>
      <c r="BU66" s="85"/>
      <c r="BV66" s="126"/>
      <c r="BW66" s="350"/>
      <c r="BX66" s="252"/>
    </row>
    <row r="67" spans="1:76" s="127" customFormat="1" ht="30.75" customHeight="1" x14ac:dyDescent="0.2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64">
        <v>0</v>
      </c>
      <c r="V67" s="64">
        <v>6</v>
      </c>
      <c r="W67" s="64">
        <v>2</v>
      </c>
      <c r="X67" s="64">
        <v>0</v>
      </c>
      <c r="Y67" s="64">
        <v>1</v>
      </c>
      <c r="Z67" s="64">
        <v>0</v>
      </c>
      <c r="AA67" s="64">
        <v>0</v>
      </c>
      <c r="AB67" s="64">
        <v>7</v>
      </c>
      <c r="AC67" s="64">
        <v>0</v>
      </c>
      <c r="AD67" s="64">
        <v>1</v>
      </c>
      <c r="AE67" s="113" t="s">
        <v>251</v>
      </c>
      <c r="AF67" s="57" t="s">
        <v>230</v>
      </c>
      <c r="AG67" s="65"/>
      <c r="AH67" s="65"/>
      <c r="AI67" s="65"/>
      <c r="AJ67" s="65"/>
      <c r="AK67" s="65"/>
      <c r="AL67" s="65"/>
      <c r="AM67" s="65"/>
      <c r="AN67" s="65"/>
      <c r="AO67" s="66"/>
      <c r="AP67" s="66"/>
      <c r="AQ67" s="66"/>
      <c r="AR67" s="66"/>
      <c r="AS67" s="348"/>
      <c r="AT67" s="68"/>
      <c r="AU67" s="304">
        <v>0</v>
      </c>
      <c r="AV67" s="304">
        <v>0</v>
      </c>
      <c r="AW67" s="284">
        <v>2</v>
      </c>
      <c r="AX67" s="284">
        <v>0</v>
      </c>
      <c r="AY67" s="284">
        <v>0</v>
      </c>
      <c r="AZ67" s="328">
        <f t="shared" si="11"/>
        <v>2</v>
      </c>
      <c r="BA67" s="68">
        <v>2018</v>
      </c>
      <c r="BB67" s="123"/>
      <c r="BC67" s="116"/>
      <c r="BD67" s="124"/>
      <c r="BE67" s="85"/>
      <c r="BF67" s="125"/>
      <c r="BG67" s="125"/>
      <c r="BH67" s="125"/>
      <c r="BI67" s="125"/>
      <c r="BJ67" s="125"/>
      <c r="BK67" s="85"/>
      <c r="BL67" s="125"/>
      <c r="BM67" s="125"/>
      <c r="BN67" s="85"/>
      <c r="BO67" s="125"/>
      <c r="BP67" s="125"/>
      <c r="BQ67" s="85"/>
      <c r="BR67" s="125"/>
      <c r="BS67" s="85"/>
      <c r="BT67" s="125"/>
      <c r="BU67" s="85"/>
      <c r="BV67" s="126"/>
      <c r="BW67" s="350"/>
      <c r="BX67" s="252"/>
    </row>
    <row r="68" spans="1:76" s="127" customFormat="1" ht="30.75" customHeight="1" x14ac:dyDescent="0.2">
      <c r="A68" s="183">
        <v>7</v>
      </c>
      <c r="B68" s="183">
        <v>0</v>
      </c>
      <c r="C68" s="183">
        <v>1</v>
      </c>
      <c r="D68" s="183">
        <v>0</v>
      </c>
      <c r="E68" s="183">
        <v>4</v>
      </c>
      <c r="F68" s="183">
        <v>0</v>
      </c>
      <c r="G68" s="183">
        <v>9</v>
      </c>
      <c r="H68" s="183">
        <v>0</v>
      </c>
      <c r="I68" s="183">
        <v>6</v>
      </c>
      <c r="J68" s="183">
        <v>2</v>
      </c>
      <c r="K68" s="183">
        <v>0</v>
      </c>
      <c r="L68" s="183">
        <v>1</v>
      </c>
      <c r="M68" s="183" t="s">
        <v>160</v>
      </c>
      <c r="N68" s="183">
        <v>0</v>
      </c>
      <c r="O68" s="183">
        <v>2</v>
      </c>
      <c r="P68" s="183">
        <v>2</v>
      </c>
      <c r="Q68" s="183" t="s">
        <v>55</v>
      </c>
      <c r="R68" s="183"/>
      <c r="S68" s="183"/>
      <c r="T68" s="183"/>
      <c r="U68" s="64">
        <v>0</v>
      </c>
      <c r="V68" s="64">
        <v>6</v>
      </c>
      <c r="W68" s="64">
        <v>2</v>
      </c>
      <c r="X68" s="64">
        <v>0</v>
      </c>
      <c r="Y68" s="64">
        <v>1</v>
      </c>
      <c r="Z68" s="64">
        <v>0</v>
      </c>
      <c r="AA68" s="64">
        <v>0</v>
      </c>
      <c r="AB68" s="64">
        <v>8</v>
      </c>
      <c r="AC68" s="64">
        <v>0</v>
      </c>
      <c r="AD68" s="64">
        <v>0</v>
      </c>
      <c r="AE68" s="210" t="s">
        <v>252</v>
      </c>
      <c r="AF68" s="57" t="s">
        <v>58</v>
      </c>
      <c r="AG68" s="65"/>
      <c r="AH68" s="65"/>
      <c r="AI68" s="65"/>
      <c r="AJ68" s="65"/>
      <c r="AK68" s="65"/>
      <c r="AL68" s="65"/>
      <c r="AM68" s="65"/>
      <c r="AN68" s="65"/>
      <c r="AO68" s="66"/>
      <c r="AP68" s="66"/>
      <c r="AQ68" s="66"/>
      <c r="AR68" s="66"/>
      <c r="AS68" s="348"/>
      <c r="AT68" s="68"/>
      <c r="AU68" s="304">
        <v>0</v>
      </c>
      <c r="AV68" s="304">
        <v>0</v>
      </c>
      <c r="AW68" s="284">
        <v>2914.2</v>
      </c>
      <c r="AX68" s="284">
        <v>0</v>
      </c>
      <c r="AY68" s="284">
        <v>0</v>
      </c>
      <c r="AZ68" s="328">
        <f t="shared" si="11"/>
        <v>2914.2</v>
      </c>
      <c r="BA68" s="68">
        <v>2018</v>
      </c>
      <c r="BB68" s="123"/>
      <c r="BC68" s="116"/>
      <c r="BD68" s="124"/>
      <c r="BE68" s="85"/>
      <c r="BF68" s="125"/>
      <c r="BG68" s="125"/>
      <c r="BH68" s="125"/>
      <c r="BI68" s="125"/>
      <c r="BJ68" s="125"/>
      <c r="BK68" s="85"/>
      <c r="BL68" s="125"/>
      <c r="BM68" s="125"/>
      <c r="BN68" s="85"/>
      <c r="BO68" s="125"/>
      <c r="BP68" s="125"/>
      <c r="BQ68" s="85"/>
      <c r="BR68" s="125"/>
      <c r="BS68" s="85"/>
      <c r="BT68" s="125"/>
      <c r="BU68" s="85"/>
      <c r="BV68" s="126"/>
      <c r="BW68" s="350"/>
      <c r="BX68" s="252"/>
    </row>
    <row r="69" spans="1:76" s="127" customFormat="1" ht="30.75" customHeight="1" x14ac:dyDescent="0.2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64">
        <v>0</v>
      </c>
      <c r="V69" s="64">
        <v>6</v>
      </c>
      <c r="W69" s="64">
        <v>2</v>
      </c>
      <c r="X69" s="64">
        <v>0</v>
      </c>
      <c r="Y69" s="64">
        <v>1</v>
      </c>
      <c r="Z69" s="64">
        <v>0</v>
      </c>
      <c r="AA69" s="64">
        <v>0</v>
      </c>
      <c r="AB69" s="64">
        <v>8</v>
      </c>
      <c r="AC69" s="64">
        <v>0</v>
      </c>
      <c r="AD69" s="64">
        <v>1</v>
      </c>
      <c r="AE69" s="113" t="s">
        <v>216</v>
      </c>
      <c r="AF69" s="57" t="s">
        <v>194</v>
      </c>
      <c r="AG69" s="65"/>
      <c r="AH69" s="65"/>
      <c r="AI69" s="65"/>
      <c r="AJ69" s="65"/>
      <c r="AK69" s="65"/>
      <c r="AL69" s="65"/>
      <c r="AM69" s="65"/>
      <c r="AN69" s="65"/>
      <c r="AO69" s="66"/>
      <c r="AP69" s="66"/>
      <c r="AQ69" s="66"/>
      <c r="AR69" s="66"/>
      <c r="AS69" s="348"/>
      <c r="AT69" s="68"/>
      <c r="AU69" s="304">
        <v>0</v>
      </c>
      <c r="AV69" s="304">
        <v>0</v>
      </c>
      <c r="AW69" s="304">
        <v>0.114</v>
      </c>
      <c r="AX69" s="284">
        <v>0</v>
      </c>
      <c r="AY69" s="284">
        <v>0</v>
      </c>
      <c r="AZ69" s="328">
        <v>0</v>
      </c>
      <c r="BA69" s="68">
        <v>2018</v>
      </c>
      <c r="BB69" s="123"/>
      <c r="BC69" s="116"/>
      <c r="BD69" s="124"/>
      <c r="BE69" s="85"/>
      <c r="BF69" s="125"/>
      <c r="BG69" s="125"/>
      <c r="BH69" s="125"/>
      <c r="BI69" s="125"/>
      <c r="BJ69" s="125"/>
      <c r="BK69" s="85"/>
      <c r="BL69" s="125"/>
      <c r="BM69" s="125"/>
      <c r="BN69" s="85"/>
      <c r="BO69" s="125"/>
      <c r="BP69" s="125"/>
      <c r="BQ69" s="85"/>
      <c r="BR69" s="125"/>
      <c r="BS69" s="85"/>
      <c r="BT69" s="125"/>
      <c r="BU69" s="85"/>
      <c r="BV69" s="126"/>
      <c r="BW69" s="350"/>
      <c r="BX69" s="252"/>
    </row>
    <row r="70" spans="1:76" s="127" customFormat="1" ht="51" customHeight="1" x14ac:dyDescent="0.2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86">
        <v>0</v>
      </c>
      <c r="V70" s="186">
        <v>6</v>
      </c>
      <c r="W70" s="186">
        <v>3</v>
      </c>
      <c r="X70" s="186">
        <v>0</v>
      </c>
      <c r="Y70" s="186">
        <v>0</v>
      </c>
      <c r="Z70" s="186">
        <v>0</v>
      </c>
      <c r="AA70" s="186">
        <v>0</v>
      </c>
      <c r="AB70" s="186">
        <v>0</v>
      </c>
      <c r="AC70" s="186">
        <v>0</v>
      </c>
      <c r="AD70" s="186">
        <v>0</v>
      </c>
      <c r="AE70" s="174" t="s">
        <v>75</v>
      </c>
      <c r="AF70" s="282" t="s">
        <v>58</v>
      </c>
      <c r="AG70" s="65"/>
      <c r="AH70" s="65"/>
      <c r="AI70" s="65"/>
      <c r="AJ70" s="65"/>
      <c r="AK70" s="65"/>
      <c r="AL70" s="65"/>
      <c r="AM70" s="65"/>
      <c r="AN70" s="65"/>
      <c r="AO70" s="66"/>
      <c r="AP70" s="66"/>
      <c r="AQ70" s="66"/>
      <c r="AR70" s="66"/>
      <c r="AS70" s="348"/>
      <c r="AT70" s="68"/>
      <c r="AU70" s="281">
        <f>AU71+AU85+AU124</f>
        <v>6743.7254499999999</v>
      </c>
      <c r="AV70" s="281">
        <f>AV71+AV85+AV124</f>
        <v>5009.9071000000004</v>
      </c>
      <c r="AW70" s="281">
        <f>AW71+AW85+AW124</f>
        <v>6035.0255200000001</v>
      </c>
      <c r="AX70" s="281">
        <f>AX71+AX85+AX124</f>
        <v>2159.6999999999998</v>
      </c>
      <c r="AY70" s="281">
        <f>AY71+AY85+AY124</f>
        <v>2159.6999999999998</v>
      </c>
      <c r="AZ70" s="281">
        <f>SUM(AU70:AY70)</f>
        <v>22108.058070000003</v>
      </c>
      <c r="BA70" s="279">
        <v>2020</v>
      </c>
      <c r="BB70" s="123"/>
      <c r="BC70" s="116"/>
      <c r="BD70" s="124"/>
      <c r="BE70" s="85"/>
      <c r="BF70" s="125"/>
      <c r="BG70" s="125"/>
      <c r="BH70" s="125"/>
      <c r="BI70" s="125"/>
      <c r="BJ70" s="125"/>
      <c r="BK70" s="85"/>
      <c r="BL70" s="125"/>
      <c r="BM70" s="125"/>
      <c r="BN70" s="85"/>
      <c r="BO70" s="125"/>
      <c r="BP70" s="125"/>
      <c r="BQ70" s="85"/>
      <c r="BR70" s="125"/>
      <c r="BS70" s="85"/>
      <c r="BT70" s="125"/>
      <c r="BU70" s="85"/>
      <c r="BV70" s="126"/>
      <c r="BW70" s="350"/>
      <c r="BX70" s="252"/>
    </row>
    <row r="71" spans="1:76" s="127" customFormat="1" ht="31.5" x14ac:dyDescent="0.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87">
        <v>0</v>
      </c>
      <c r="V71" s="187">
        <v>6</v>
      </c>
      <c r="W71" s="187">
        <v>3</v>
      </c>
      <c r="X71" s="187">
        <v>0</v>
      </c>
      <c r="Y71" s="187">
        <v>1</v>
      </c>
      <c r="Z71" s="187">
        <v>0</v>
      </c>
      <c r="AA71" s="187">
        <v>0</v>
      </c>
      <c r="AB71" s="187">
        <v>0</v>
      </c>
      <c r="AC71" s="187">
        <v>0</v>
      </c>
      <c r="AD71" s="187">
        <v>0</v>
      </c>
      <c r="AE71" s="173" t="s">
        <v>76</v>
      </c>
      <c r="AF71" s="286" t="s">
        <v>58</v>
      </c>
      <c r="AG71" s="65"/>
      <c r="AH71" s="65"/>
      <c r="AI71" s="65"/>
      <c r="AJ71" s="65"/>
      <c r="AK71" s="65"/>
      <c r="AL71" s="65"/>
      <c r="AM71" s="65"/>
      <c r="AN71" s="65"/>
      <c r="AO71" s="66"/>
      <c r="AP71" s="66"/>
      <c r="AQ71" s="66"/>
      <c r="AR71" s="66"/>
      <c r="AS71" s="348"/>
      <c r="AT71" s="68"/>
      <c r="AU71" s="290">
        <f>AU74+AU79</f>
        <v>4324.3715400000001</v>
      </c>
      <c r="AV71" s="290">
        <f>SUM(AV74,AV79,AV81)</f>
        <v>2639.51548</v>
      </c>
      <c r="AW71" s="290">
        <f>SUM(AW83,AW81,AW79,AW74)</f>
        <v>2852.0396900000001</v>
      </c>
      <c r="AX71" s="290">
        <f t="shared" ref="AX71:AY71" si="12">AX74+AX79</f>
        <v>1062.7</v>
      </c>
      <c r="AY71" s="290">
        <f t="shared" si="12"/>
        <v>1062.7</v>
      </c>
      <c r="AZ71" s="290">
        <f>AU71+AV71+AW71+AX71+AY71</f>
        <v>11941.326710000001</v>
      </c>
      <c r="BA71" s="289">
        <v>2020</v>
      </c>
      <c r="BB71" s="123"/>
      <c r="BC71" s="116"/>
      <c r="BD71" s="124"/>
      <c r="BE71" s="85"/>
      <c r="BF71" s="125"/>
      <c r="BG71" s="125"/>
      <c r="BH71" s="125"/>
      <c r="BI71" s="125"/>
      <c r="BJ71" s="125"/>
      <c r="BK71" s="85"/>
      <c r="BL71" s="125"/>
      <c r="BM71" s="125"/>
      <c r="BN71" s="85"/>
      <c r="BO71" s="125"/>
      <c r="BP71" s="125"/>
      <c r="BQ71" s="85"/>
      <c r="BR71" s="125"/>
      <c r="BS71" s="85"/>
      <c r="BT71" s="125"/>
      <c r="BU71" s="85"/>
      <c r="BV71" s="126"/>
      <c r="BW71" s="350"/>
      <c r="BX71" s="252"/>
    </row>
    <row r="72" spans="1:76" s="127" customFormat="1" ht="31.5" x14ac:dyDescent="0.2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64">
        <v>0</v>
      </c>
      <c r="V72" s="64">
        <v>6</v>
      </c>
      <c r="W72" s="64">
        <v>3</v>
      </c>
      <c r="X72" s="64">
        <v>0</v>
      </c>
      <c r="Y72" s="64">
        <v>1</v>
      </c>
      <c r="Z72" s="64">
        <v>0</v>
      </c>
      <c r="AA72" s="64">
        <v>0</v>
      </c>
      <c r="AB72" s="64">
        <v>0</v>
      </c>
      <c r="AC72" s="64">
        <v>0</v>
      </c>
      <c r="AD72" s="64">
        <v>1</v>
      </c>
      <c r="AE72" s="131" t="s">
        <v>213</v>
      </c>
      <c r="AF72" s="57" t="s">
        <v>77</v>
      </c>
      <c r="AG72" s="65"/>
      <c r="AH72" s="65"/>
      <c r="AI72" s="65"/>
      <c r="AJ72" s="65"/>
      <c r="AK72" s="65"/>
      <c r="AL72" s="65"/>
      <c r="AM72" s="65"/>
      <c r="AN72" s="65"/>
      <c r="AO72" s="66"/>
      <c r="AP72" s="66"/>
      <c r="AQ72" s="66"/>
      <c r="AR72" s="66"/>
      <c r="AS72" s="348"/>
      <c r="AT72" s="68"/>
      <c r="AU72" s="295">
        <v>2</v>
      </c>
      <c r="AV72" s="162">
        <v>2</v>
      </c>
      <c r="AW72" s="162">
        <v>0</v>
      </c>
      <c r="AX72" s="162">
        <v>2</v>
      </c>
      <c r="AY72" s="162">
        <v>2</v>
      </c>
      <c r="AZ72" s="162">
        <f>SUM(AU72:AY72)</f>
        <v>8</v>
      </c>
      <c r="BA72" s="68">
        <v>2020</v>
      </c>
      <c r="BB72" s="123"/>
      <c r="BC72" s="116"/>
      <c r="BD72" s="124"/>
      <c r="BE72" s="85"/>
      <c r="BF72" s="125"/>
      <c r="BG72" s="125"/>
      <c r="BH72" s="125"/>
      <c r="BI72" s="125"/>
      <c r="BJ72" s="125"/>
      <c r="BK72" s="85"/>
      <c r="BL72" s="125"/>
      <c r="BM72" s="125"/>
      <c r="BN72" s="85"/>
      <c r="BO72" s="125"/>
      <c r="BP72" s="125"/>
      <c r="BQ72" s="85"/>
      <c r="BR72" s="125"/>
      <c r="BS72" s="85"/>
      <c r="BT72" s="125"/>
      <c r="BU72" s="85"/>
      <c r="BV72" s="126"/>
      <c r="BW72" s="350"/>
      <c r="BX72" s="252"/>
    </row>
    <row r="73" spans="1:76" s="127" customFormat="1" ht="18.75" x14ac:dyDescent="0.2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64">
        <v>0</v>
      </c>
      <c r="V73" s="64">
        <v>6</v>
      </c>
      <c r="W73" s="64">
        <v>3</v>
      </c>
      <c r="X73" s="64">
        <v>0</v>
      </c>
      <c r="Y73" s="64">
        <v>1</v>
      </c>
      <c r="Z73" s="64">
        <v>0</v>
      </c>
      <c r="AA73" s="64">
        <v>0</v>
      </c>
      <c r="AB73" s="64">
        <v>0</v>
      </c>
      <c r="AC73" s="64">
        <v>0</v>
      </c>
      <c r="AD73" s="64">
        <v>2</v>
      </c>
      <c r="AE73" s="131" t="s">
        <v>227</v>
      </c>
      <c r="AF73" s="57" t="s">
        <v>80</v>
      </c>
      <c r="AG73" s="65"/>
      <c r="AH73" s="65"/>
      <c r="AI73" s="65"/>
      <c r="AJ73" s="65"/>
      <c r="AK73" s="65"/>
      <c r="AL73" s="65"/>
      <c r="AM73" s="65"/>
      <c r="AN73" s="65"/>
      <c r="AO73" s="66"/>
      <c r="AP73" s="66"/>
      <c r="AQ73" s="66"/>
      <c r="AR73" s="66"/>
      <c r="AS73" s="348"/>
      <c r="AT73" s="68"/>
      <c r="AU73" s="295">
        <v>1</v>
      </c>
      <c r="AV73" s="162">
        <v>1</v>
      </c>
      <c r="AW73" s="162">
        <v>1</v>
      </c>
      <c r="AX73" s="162">
        <v>1</v>
      </c>
      <c r="AY73" s="162">
        <v>1</v>
      </c>
      <c r="AZ73" s="162">
        <f>SUM(AU73:AY73)</f>
        <v>5</v>
      </c>
      <c r="BA73" s="68">
        <v>2020</v>
      </c>
      <c r="BB73" s="123"/>
      <c r="BC73" s="116"/>
      <c r="BD73" s="124"/>
      <c r="BE73" s="85"/>
      <c r="BF73" s="125"/>
      <c r="BG73" s="125"/>
      <c r="BH73" s="125"/>
      <c r="BI73" s="125"/>
      <c r="BJ73" s="125"/>
      <c r="BK73" s="85"/>
      <c r="BL73" s="125"/>
      <c r="BM73" s="125"/>
      <c r="BN73" s="85"/>
      <c r="BO73" s="125"/>
      <c r="BP73" s="125"/>
      <c r="BQ73" s="85"/>
      <c r="BR73" s="125"/>
      <c r="BS73" s="85"/>
      <c r="BT73" s="125"/>
      <c r="BU73" s="85"/>
      <c r="BV73" s="126"/>
      <c r="BW73" s="350"/>
      <c r="BX73" s="252"/>
    </row>
    <row r="74" spans="1:76" s="127" customFormat="1" ht="31.5" x14ac:dyDescent="0.2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64">
        <v>0</v>
      </c>
      <c r="V74" s="64">
        <v>6</v>
      </c>
      <c r="W74" s="64">
        <v>3</v>
      </c>
      <c r="X74" s="64">
        <v>0</v>
      </c>
      <c r="Y74" s="64">
        <v>1</v>
      </c>
      <c r="Z74" s="64">
        <v>0</v>
      </c>
      <c r="AA74" s="64">
        <v>0</v>
      </c>
      <c r="AB74" s="64">
        <v>1</v>
      </c>
      <c r="AC74" s="64">
        <v>0</v>
      </c>
      <c r="AD74" s="64">
        <v>0</v>
      </c>
      <c r="AE74" s="171" t="s">
        <v>78</v>
      </c>
      <c r="AF74" s="57" t="s">
        <v>58</v>
      </c>
      <c r="AG74" s="65"/>
      <c r="AH74" s="65"/>
      <c r="AI74" s="65"/>
      <c r="AJ74" s="65"/>
      <c r="AK74" s="65"/>
      <c r="AL74" s="65"/>
      <c r="AM74" s="65"/>
      <c r="AN74" s="65"/>
      <c r="AO74" s="66"/>
      <c r="AP74" s="66"/>
      <c r="AQ74" s="66"/>
      <c r="AR74" s="66"/>
      <c r="AS74" s="348"/>
      <c r="AT74" s="68"/>
      <c r="AU74" s="303">
        <f>AU76+AU77</f>
        <v>4224.3715400000001</v>
      </c>
      <c r="AV74" s="277">
        <f>SUM(AV76:AV77)</f>
        <v>2107.3004799999999</v>
      </c>
      <c r="AW74" s="277">
        <f t="shared" ref="AW74:AZ74" si="13">AW76+AW77</f>
        <v>33.639690000000002</v>
      </c>
      <c r="AX74" s="277">
        <f t="shared" si="13"/>
        <v>1062.7</v>
      </c>
      <c r="AY74" s="277">
        <f t="shared" si="13"/>
        <v>1062.7</v>
      </c>
      <c r="AZ74" s="277">
        <f t="shared" si="13"/>
        <v>8490.7117099999996</v>
      </c>
      <c r="BA74" s="68">
        <v>2020</v>
      </c>
      <c r="BB74" s="123"/>
      <c r="BC74" s="116"/>
      <c r="BD74" s="124"/>
      <c r="BE74" s="85"/>
      <c r="BF74" s="125"/>
      <c r="BG74" s="125"/>
      <c r="BH74" s="125"/>
      <c r="BI74" s="125"/>
      <c r="BJ74" s="125"/>
      <c r="BK74" s="85"/>
      <c r="BL74" s="125"/>
      <c r="BM74" s="125"/>
      <c r="BN74" s="85"/>
      <c r="BO74" s="125"/>
      <c r="BP74" s="125"/>
      <c r="BQ74" s="85"/>
      <c r="BR74" s="125"/>
      <c r="BS74" s="85"/>
      <c r="BT74" s="125"/>
      <c r="BU74" s="85"/>
      <c r="BV74" s="126"/>
      <c r="BW74" s="350"/>
      <c r="BX74" s="252"/>
    </row>
    <row r="75" spans="1:76" s="127" customFormat="1" ht="18.75" x14ac:dyDescent="0.2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64">
        <v>0</v>
      </c>
      <c r="V75" s="64">
        <v>6</v>
      </c>
      <c r="W75" s="64">
        <v>3</v>
      </c>
      <c r="X75" s="64">
        <v>0</v>
      </c>
      <c r="Y75" s="64">
        <v>1</v>
      </c>
      <c r="Z75" s="64">
        <v>0</v>
      </c>
      <c r="AA75" s="64">
        <v>0</v>
      </c>
      <c r="AB75" s="64">
        <v>1</v>
      </c>
      <c r="AC75" s="64">
        <v>0</v>
      </c>
      <c r="AD75" s="64">
        <v>0</v>
      </c>
      <c r="AE75" s="80" t="s">
        <v>174</v>
      </c>
      <c r="AF75" s="57"/>
      <c r="AG75" s="65"/>
      <c r="AH75" s="65"/>
      <c r="AI75" s="65"/>
      <c r="AJ75" s="65"/>
      <c r="AK75" s="65"/>
      <c r="AL75" s="65"/>
      <c r="AM75" s="65"/>
      <c r="AN75" s="65"/>
      <c r="AO75" s="66"/>
      <c r="AP75" s="66"/>
      <c r="AQ75" s="66"/>
      <c r="AR75" s="66"/>
      <c r="AS75" s="348"/>
      <c r="AT75" s="68"/>
      <c r="AU75" s="295"/>
      <c r="AV75" s="162"/>
      <c r="AW75" s="162"/>
      <c r="AX75" s="162"/>
      <c r="AY75" s="162"/>
      <c r="AZ75" s="162"/>
      <c r="BA75" s="68"/>
      <c r="BB75" s="123"/>
      <c r="BC75" s="116"/>
      <c r="BD75" s="124"/>
      <c r="BE75" s="85"/>
      <c r="BF75" s="125"/>
      <c r="BG75" s="125"/>
      <c r="BH75" s="125"/>
      <c r="BI75" s="125"/>
      <c r="BJ75" s="125"/>
      <c r="BK75" s="85"/>
      <c r="BL75" s="125"/>
      <c r="BM75" s="125"/>
      <c r="BN75" s="85"/>
      <c r="BO75" s="125"/>
      <c r="BP75" s="125"/>
      <c r="BQ75" s="85"/>
      <c r="BR75" s="125"/>
      <c r="BS75" s="85"/>
      <c r="BT75" s="125"/>
      <c r="BU75" s="85"/>
      <c r="BV75" s="126"/>
      <c r="BW75" s="350"/>
      <c r="BX75" s="252"/>
    </row>
    <row r="76" spans="1:76" s="127" customFormat="1" ht="18.75" x14ac:dyDescent="0.2">
      <c r="A76" s="183">
        <v>7</v>
      </c>
      <c r="B76" s="183">
        <v>0</v>
      </c>
      <c r="C76" s="183">
        <v>1</v>
      </c>
      <c r="D76" s="183">
        <v>0</v>
      </c>
      <c r="E76" s="183">
        <v>5</v>
      </c>
      <c r="F76" s="183">
        <v>0</v>
      </c>
      <c r="G76" s="183">
        <v>2</v>
      </c>
      <c r="H76" s="183">
        <v>0</v>
      </c>
      <c r="I76" s="183">
        <v>6</v>
      </c>
      <c r="J76" s="183">
        <v>3</v>
      </c>
      <c r="K76" s="183">
        <v>0</v>
      </c>
      <c r="L76" s="183">
        <v>1</v>
      </c>
      <c r="M76" s="183">
        <v>4</v>
      </c>
      <c r="N76" s="183">
        <v>0</v>
      </c>
      <c r="O76" s="183">
        <v>0</v>
      </c>
      <c r="P76" s="183">
        <v>1</v>
      </c>
      <c r="Q76" s="183" t="s">
        <v>55</v>
      </c>
      <c r="R76" s="183"/>
      <c r="S76" s="183"/>
      <c r="T76" s="183"/>
      <c r="U76" s="64">
        <v>0</v>
      </c>
      <c r="V76" s="64">
        <v>6</v>
      </c>
      <c r="W76" s="64">
        <v>3</v>
      </c>
      <c r="X76" s="64">
        <v>0</v>
      </c>
      <c r="Y76" s="64">
        <v>1</v>
      </c>
      <c r="Z76" s="64">
        <v>0</v>
      </c>
      <c r="AA76" s="64">
        <v>0</v>
      </c>
      <c r="AB76" s="64">
        <v>1</v>
      </c>
      <c r="AC76" s="64">
        <v>0</v>
      </c>
      <c r="AD76" s="64">
        <v>0</v>
      </c>
      <c r="AE76" s="80" t="s">
        <v>175</v>
      </c>
      <c r="AF76" s="57" t="s">
        <v>58</v>
      </c>
      <c r="AG76" s="65"/>
      <c r="AH76" s="65"/>
      <c r="AI76" s="65"/>
      <c r="AJ76" s="65"/>
      <c r="AK76" s="65"/>
      <c r="AL76" s="65"/>
      <c r="AM76" s="65"/>
      <c r="AN76" s="65"/>
      <c r="AO76" s="66"/>
      <c r="AP76" s="66"/>
      <c r="AQ76" s="66"/>
      <c r="AR76" s="66"/>
      <c r="AS76" s="348"/>
      <c r="AT76" s="68"/>
      <c r="AU76" s="303">
        <v>3088.3715400000001</v>
      </c>
      <c r="AV76" s="277">
        <v>1907.3004800000001</v>
      </c>
      <c r="AW76" s="277">
        <v>33.639690000000002</v>
      </c>
      <c r="AX76" s="277">
        <v>1062.7</v>
      </c>
      <c r="AY76" s="277">
        <v>1062.7</v>
      </c>
      <c r="AZ76" s="277">
        <f t="shared" ref="AZ76:AZ83" si="14">SUM(AU76:AY76)</f>
        <v>7154.7117099999996</v>
      </c>
      <c r="BA76" s="68">
        <v>2020</v>
      </c>
      <c r="BB76" s="123"/>
      <c r="BC76" s="116"/>
      <c r="BD76" s="124"/>
      <c r="BE76" s="85"/>
      <c r="BF76" s="125"/>
      <c r="BG76" s="125"/>
      <c r="BH76" s="125"/>
      <c r="BI76" s="125"/>
      <c r="BJ76" s="125"/>
      <c r="BK76" s="85"/>
      <c r="BL76" s="125"/>
      <c r="BM76" s="125"/>
      <c r="BN76" s="85"/>
      <c r="BO76" s="125"/>
      <c r="BP76" s="125"/>
      <c r="BQ76" s="85"/>
      <c r="BR76" s="125"/>
      <c r="BS76" s="85"/>
      <c r="BT76" s="125"/>
      <c r="BU76" s="85"/>
      <c r="BV76" s="126"/>
      <c r="BW76" s="350"/>
      <c r="BX76" s="252"/>
    </row>
    <row r="77" spans="1:76" s="127" customFormat="1" ht="18.75" x14ac:dyDescent="0.2">
      <c r="A77" s="183">
        <v>7</v>
      </c>
      <c r="B77" s="183">
        <v>0</v>
      </c>
      <c r="C77" s="183">
        <v>1</v>
      </c>
      <c r="D77" s="183">
        <v>0</v>
      </c>
      <c r="E77" s="183">
        <v>5</v>
      </c>
      <c r="F77" s="183">
        <v>0</v>
      </c>
      <c r="G77" s="183">
        <v>2</v>
      </c>
      <c r="H77" s="183">
        <v>0</v>
      </c>
      <c r="I77" s="183">
        <v>6</v>
      </c>
      <c r="J77" s="183">
        <v>3</v>
      </c>
      <c r="K77" s="183">
        <v>0</v>
      </c>
      <c r="L77" s="183">
        <v>1</v>
      </c>
      <c r="M77" s="183">
        <v>2</v>
      </c>
      <c r="N77" s="183">
        <v>0</v>
      </c>
      <c r="O77" s="183">
        <v>0</v>
      </c>
      <c r="P77" s="183">
        <v>2</v>
      </c>
      <c r="Q77" s="183" t="s">
        <v>55</v>
      </c>
      <c r="R77" s="183"/>
      <c r="S77" s="183"/>
      <c r="T77" s="183"/>
      <c r="U77" s="64">
        <v>0</v>
      </c>
      <c r="V77" s="64">
        <v>6</v>
      </c>
      <c r="W77" s="64">
        <v>3</v>
      </c>
      <c r="X77" s="64">
        <v>0</v>
      </c>
      <c r="Y77" s="64">
        <v>1</v>
      </c>
      <c r="Z77" s="64">
        <v>0</v>
      </c>
      <c r="AA77" s="64">
        <v>0</v>
      </c>
      <c r="AB77" s="64">
        <v>1</v>
      </c>
      <c r="AC77" s="64">
        <v>0</v>
      </c>
      <c r="AD77" s="64">
        <v>0</v>
      </c>
      <c r="AE77" s="80" t="s">
        <v>176</v>
      </c>
      <c r="AF77" s="57" t="s">
        <v>58</v>
      </c>
      <c r="AG77" s="65"/>
      <c r="AH77" s="65"/>
      <c r="AI77" s="65"/>
      <c r="AJ77" s="65"/>
      <c r="AK77" s="65"/>
      <c r="AL77" s="65"/>
      <c r="AM77" s="65"/>
      <c r="AN77" s="65"/>
      <c r="AO77" s="66"/>
      <c r="AP77" s="66"/>
      <c r="AQ77" s="66"/>
      <c r="AR77" s="66"/>
      <c r="AS77" s="348"/>
      <c r="AT77" s="68"/>
      <c r="AU77" s="303">
        <v>1136</v>
      </c>
      <c r="AV77" s="277">
        <v>200</v>
      </c>
      <c r="AW77" s="277">
        <v>0</v>
      </c>
      <c r="AX77" s="277">
        <v>0</v>
      </c>
      <c r="AY77" s="277">
        <v>0</v>
      </c>
      <c r="AZ77" s="277">
        <f t="shared" si="14"/>
        <v>1336</v>
      </c>
      <c r="BA77" s="68">
        <v>2017</v>
      </c>
      <c r="BB77" s="123"/>
      <c r="BC77" s="116"/>
      <c r="BD77" s="124"/>
      <c r="BE77" s="85"/>
      <c r="BF77" s="125"/>
      <c r="BG77" s="125"/>
      <c r="BH77" s="125"/>
      <c r="BI77" s="125"/>
      <c r="BJ77" s="125"/>
      <c r="BK77" s="85"/>
      <c r="BL77" s="125"/>
      <c r="BM77" s="125"/>
      <c r="BN77" s="85"/>
      <c r="BO77" s="125"/>
      <c r="BP77" s="125"/>
      <c r="BQ77" s="85"/>
      <c r="BR77" s="125"/>
      <c r="BS77" s="85"/>
      <c r="BT77" s="125"/>
      <c r="BU77" s="85"/>
      <c r="BV77" s="126"/>
      <c r="BW77" s="350"/>
      <c r="BX77" s="252"/>
    </row>
    <row r="78" spans="1:76" s="127" customFormat="1" ht="31.5" x14ac:dyDescent="0.2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64">
        <v>0</v>
      </c>
      <c r="V78" s="64">
        <v>6</v>
      </c>
      <c r="W78" s="64">
        <v>3</v>
      </c>
      <c r="X78" s="64">
        <v>0</v>
      </c>
      <c r="Y78" s="64">
        <v>1</v>
      </c>
      <c r="Z78" s="64">
        <v>0</v>
      </c>
      <c r="AA78" s="64">
        <v>0</v>
      </c>
      <c r="AB78" s="64">
        <v>1</v>
      </c>
      <c r="AC78" s="64">
        <v>0</v>
      </c>
      <c r="AD78" s="64">
        <v>1</v>
      </c>
      <c r="AE78" s="131" t="s">
        <v>79</v>
      </c>
      <c r="AF78" s="57" t="s">
        <v>80</v>
      </c>
      <c r="AG78" s="65"/>
      <c r="AH78" s="65"/>
      <c r="AI78" s="65"/>
      <c r="AJ78" s="65"/>
      <c r="AK78" s="65"/>
      <c r="AL78" s="65"/>
      <c r="AM78" s="65"/>
      <c r="AN78" s="65"/>
      <c r="AO78" s="66"/>
      <c r="AP78" s="66"/>
      <c r="AQ78" s="66"/>
      <c r="AR78" s="66"/>
      <c r="AS78" s="348"/>
      <c r="AT78" s="68"/>
      <c r="AU78" s="295">
        <v>20</v>
      </c>
      <c r="AV78" s="57">
        <v>15</v>
      </c>
      <c r="AW78" s="57">
        <v>0</v>
      </c>
      <c r="AX78" s="57">
        <v>10</v>
      </c>
      <c r="AY78" s="57">
        <v>10</v>
      </c>
      <c r="AZ78" s="68">
        <f t="shared" si="14"/>
        <v>55</v>
      </c>
      <c r="BA78" s="68">
        <v>2020</v>
      </c>
      <c r="BB78" s="123"/>
      <c r="BC78" s="116"/>
      <c r="BD78" s="124"/>
      <c r="BE78" s="85"/>
      <c r="BF78" s="125"/>
      <c r="BG78" s="125"/>
      <c r="BH78" s="125"/>
      <c r="BI78" s="125"/>
      <c r="BJ78" s="125"/>
      <c r="BK78" s="85"/>
      <c r="BL78" s="125"/>
      <c r="BM78" s="125"/>
      <c r="BN78" s="85"/>
      <c r="BO78" s="125"/>
      <c r="BP78" s="125"/>
      <c r="BQ78" s="85"/>
      <c r="BR78" s="125"/>
      <c r="BS78" s="85"/>
      <c r="BT78" s="125"/>
      <c r="BU78" s="85"/>
      <c r="BV78" s="126"/>
      <c r="BW78" s="350"/>
      <c r="BX78" s="252"/>
    </row>
    <row r="79" spans="1:76" s="127" customFormat="1" ht="31.5" x14ac:dyDescent="0.2">
      <c r="A79" s="183">
        <v>7</v>
      </c>
      <c r="B79" s="183">
        <v>0</v>
      </c>
      <c r="C79" s="183">
        <v>1</v>
      </c>
      <c r="D79" s="183">
        <v>1</v>
      </c>
      <c r="E79" s="183">
        <v>4</v>
      </c>
      <c r="F79" s="183">
        <v>0</v>
      </c>
      <c r="G79" s="183">
        <v>3</v>
      </c>
      <c r="H79" s="183">
        <v>0</v>
      </c>
      <c r="I79" s="183">
        <v>6</v>
      </c>
      <c r="J79" s="183">
        <v>3</v>
      </c>
      <c r="K79" s="183">
        <v>0</v>
      </c>
      <c r="L79" s="183">
        <v>1</v>
      </c>
      <c r="M79" s="183">
        <v>4</v>
      </c>
      <c r="N79" s="183">
        <v>0</v>
      </c>
      <c r="O79" s="183">
        <v>0</v>
      </c>
      <c r="P79" s="183">
        <v>2</v>
      </c>
      <c r="Q79" s="183" t="s">
        <v>137</v>
      </c>
      <c r="R79" s="183"/>
      <c r="S79" s="183"/>
      <c r="T79" s="183"/>
      <c r="U79" s="64">
        <v>0</v>
      </c>
      <c r="V79" s="64">
        <v>6</v>
      </c>
      <c r="W79" s="64">
        <v>3</v>
      </c>
      <c r="X79" s="64">
        <v>0</v>
      </c>
      <c r="Y79" s="64">
        <v>1</v>
      </c>
      <c r="Z79" s="64">
        <v>0</v>
      </c>
      <c r="AA79" s="64">
        <v>0</v>
      </c>
      <c r="AB79" s="64">
        <v>2</v>
      </c>
      <c r="AC79" s="64">
        <v>0</v>
      </c>
      <c r="AD79" s="64">
        <v>0</v>
      </c>
      <c r="AE79" s="177" t="s">
        <v>177</v>
      </c>
      <c r="AF79" s="57" t="s">
        <v>58</v>
      </c>
      <c r="AG79" s="65"/>
      <c r="AH79" s="65"/>
      <c r="AI79" s="65"/>
      <c r="AJ79" s="65"/>
      <c r="AK79" s="65"/>
      <c r="AL79" s="65"/>
      <c r="AM79" s="65"/>
      <c r="AN79" s="65"/>
      <c r="AO79" s="66"/>
      <c r="AP79" s="66"/>
      <c r="AQ79" s="66"/>
      <c r="AR79" s="66"/>
      <c r="AS79" s="348"/>
      <c r="AT79" s="68"/>
      <c r="AU79" s="303">
        <v>100</v>
      </c>
      <c r="AV79" s="277">
        <v>100</v>
      </c>
      <c r="AW79" s="277">
        <v>1755.7</v>
      </c>
      <c r="AX79" s="277">
        <v>0</v>
      </c>
      <c r="AY79" s="277">
        <v>0</v>
      </c>
      <c r="AZ79" s="325">
        <f t="shared" si="14"/>
        <v>1955.7</v>
      </c>
      <c r="BA79" s="68">
        <v>2018</v>
      </c>
      <c r="BB79" s="123"/>
      <c r="BC79" s="116"/>
      <c r="BD79" s="124"/>
      <c r="BE79" s="85"/>
      <c r="BF79" s="125"/>
      <c r="BG79" s="125"/>
      <c r="BH79" s="125"/>
      <c r="BI79" s="125"/>
      <c r="BJ79" s="125"/>
      <c r="BK79" s="85"/>
      <c r="BL79" s="125"/>
      <c r="BM79" s="125"/>
      <c r="BN79" s="85"/>
      <c r="BO79" s="125"/>
      <c r="BP79" s="125"/>
      <c r="BQ79" s="85"/>
      <c r="BR79" s="125"/>
      <c r="BS79" s="85"/>
      <c r="BT79" s="125"/>
      <c r="BU79" s="85"/>
      <c r="BV79" s="126"/>
      <c r="BW79" s="350"/>
      <c r="BX79" s="252"/>
    </row>
    <row r="80" spans="1:76" s="127" customFormat="1" ht="18.75" x14ac:dyDescent="0.2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64">
        <v>0</v>
      </c>
      <c r="V80" s="64">
        <v>6</v>
      </c>
      <c r="W80" s="64">
        <v>3</v>
      </c>
      <c r="X80" s="64">
        <v>0</v>
      </c>
      <c r="Y80" s="64">
        <v>1</v>
      </c>
      <c r="Z80" s="64">
        <v>0</v>
      </c>
      <c r="AA80" s="64">
        <v>0</v>
      </c>
      <c r="AB80" s="64">
        <v>2</v>
      </c>
      <c r="AC80" s="64">
        <v>0</v>
      </c>
      <c r="AD80" s="64">
        <v>1</v>
      </c>
      <c r="AE80" s="131" t="s">
        <v>180</v>
      </c>
      <c r="AF80" s="57" t="s">
        <v>80</v>
      </c>
      <c r="AG80" s="65"/>
      <c r="AH80" s="65"/>
      <c r="AI80" s="65"/>
      <c r="AJ80" s="65"/>
      <c r="AK80" s="65"/>
      <c r="AL80" s="65"/>
      <c r="AM80" s="65"/>
      <c r="AN80" s="65"/>
      <c r="AO80" s="66"/>
      <c r="AP80" s="66"/>
      <c r="AQ80" s="66"/>
      <c r="AR80" s="66"/>
      <c r="AS80" s="348"/>
      <c r="AT80" s="68"/>
      <c r="AU80" s="295">
        <v>1</v>
      </c>
      <c r="AV80" s="57">
        <v>1</v>
      </c>
      <c r="AW80" s="57">
        <v>1</v>
      </c>
      <c r="AX80" s="57">
        <v>0</v>
      </c>
      <c r="AY80" s="57">
        <v>0</v>
      </c>
      <c r="AZ80" s="325">
        <f t="shared" si="14"/>
        <v>3</v>
      </c>
      <c r="BA80" s="68">
        <v>2018</v>
      </c>
      <c r="BB80" s="123"/>
      <c r="BC80" s="116"/>
      <c r="BD80" s="124"/>
      <c r="BE80" s="85"/>
      <c r="BF80" s="125"/>
      <c r="BG80" s="125"/>
      <c r="BH80" s="125"/>
      <c r="BI80" s="125"/>
      <c r="BJ80" s="125"/>
      <c r="BK80" s="85"/>
      <c r="BL80" s="125"/>
      <c r="BM80" s="125"/>
      <c r="BN80" s="85"/>
      <c r="BO80" s="125"/>
      <c r="BP80" s="125"/>
      <c r="BQ80" s="85"/>
      <c r="BR80" s="125"/>
      <c r="BS80" s="85"/>
      <c r="BT80" s="125"/>
      <c r="BU80" s="85"/>
      <c r="BV80" s="126"/>
      <c r="BW80" s="350"/>
      <c r="BX80" s="252"/>
    </row>
    <row r="81" spans="1:76" s="127" customFormat="1" ht="18.75" x14ac:dyDescent="0.2">
      <c r="A81" s="183">
        <v>7</v>
      </c>
      <c r="B81" s="183">
        <v>0</v>
      </c>
      <c r="C81" s="183">
        <v>1</v>
      </c>
      <c r="D81" s="183">
        <v>0</v>
      </c>
      <c r="E81" s="183">
        <v>5</v>
      </c>
      <c r="F81" s="183">
        <v>0</v>
      </c>
      <c r="G81" s="183">
        <v>2</v>
      </c>
      <c r="H81" s="183">
        <v>0</v>
      </c>
      <c r="I81" s="183">
        <v>6</v>
      </c>
      <c r="J81" s="183">
        <v>3</v>
      </c>
      <c r="K81" s="183">
        <v>0</v>
      </c>
      <c r="L81" s="183">
        <v>1</v>
      </c>
      <c r="M81" s="183">
        <v>2</v>
      </c>
      <c r="N81" s="183">
        <v>0</v>
      </c>
      <c r="O81" s="183">
        <v>4</v>
      </c>
      <c r="P81" s="183">
        <v>0</v>
      </c>
      <c r="Q81" s="183" t="s">
        <v>55</v>
      </c>
      <c r="R81" s="183"/>
      <c r="S81" s="183"/>
      <c r="T81" s="183"/>
      <c r="U81" s="64">
        <v>0</v>
      </c>
      <c r="V81" s="64">
        <v>6</v>
      </c>
      <c r="W81" s="64">
        <v>3</v>
      </c>
      <c r="X81" s="64">
        <v>0</v>
      </c>
      <c r="Y81" s="64">
        <v>1</v>
      </c>
      <c r="Z81" s="64">
        <v>0</v>
      </c>
      <c r="AA81" s="64">
        <v>0</v>
      </c>
      <c r="AB81" s="64">
        <v>3</v>
      </c>
      <c r="AC81" s="64">
        <v>0</v>
      </c>
      <c r="AD81" s="64">
        <v>0</v>
      </c>
      <c r="AE81" s="177" t="s">
        <v>204</v>
      </c>
      <c r="AF81" s="57" t="s">
        <v>58</v>
      </c>
      <c r="AG81" s="65"/>
      <c r="AH81" s="65"/>
      <c r="AI81" s="65"/>
      <c r="AJ81" s="65"/>
      <c r="AK81" s="65"/>
      <c r="AL81" s="65"/>
      <c r="AM81" s="65"/>
      <c r="AN81" s="65"/>
      <c r="AO81" s="66"/>
      <c r="AP81" s="66"/>
      <c r="AQ81" s="66"/>
      <c r="AR81" s="66"/>
      <c r="AS81" s="348"/>
      <c r="AT81" s="68"/>
      <c r="AU81" s="303">
        <v>0</v>
      </c>
      <c r="AV81" s="277">
        <v>432.21499999999997</v>
      </c>
      <c r="AW81" s="277">
        <v>0</v>
      </c>
      <c r="AX81" s="277">
        <v>0</v>
      </c>
      <c r="AY81" s="277">
        <v>0</v>
      </c>
      <c r="AZ81" s="325">
        <f t="shared" si="14"/>
        <v>432.21499999999997</v>
      </c>
      <c r="BA81" s="68">
        <v>2017</v>
      </c>
      <c r="BB81" s="123"/>
      <c r="BC81" s="116"/>
      <c r="BD81" s="124"/>
      <c r="BE81" s="85"/>
      <c r="BF81" s="125"/>
      <c r="BG81" s="125"/>
      <c r="BH81" s="125"/>
      <c r="BI81" s="125"/>
      <c r="BJ81" s="125"/>
      <c r="BK81" s="85"/>
      <c r="BL81" s="125"/>
      <c r="BM81" s="125"/>
      <c r="BN81" s="85"/>
      <c r="BO81" s="125"/>
      <c r="BP81" s="125"/>
      <c r="BQ81" s="85"/>
      <c r="BR81" s="125"/>
      <c r="BS81" s="85"/>
      <c r="BT81" s="125"/>
      <c r="BU81" s="85"/>
      <c r="BV81" s="126"/>
      <c r="BW81" s="350"/>
      <c r="BX81" s="252"/>
    </row>
    <row r="82" spans="1:76" s="127" customFormat="1" ht="31.5" x14ac:dyDescent="0.2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64">
        <v>0</v>
      </c>
      <c r="V82" s="64">
        <v>6</v>
      </c>
      <c r="W82" s="64">
        <v>3</v>
      </c>
      <c r="X82" s="64">
        <v>0</v>
      </c>
      <c r="Y82" s="64">
        <v>1</v>
      </c>
      <c r="Z82" s="64">
        <v>0</v>
      </c>
      <c r="AA82" s="64">
        <v>0</v>
      </c>
      <c r="AB82" s="64">
        <v>3</v>
      </c>
      <c r="AC82" s="64">
        <v>0</v>
      </c>
      <c r="AD82" s="64">
        <v>1</v>
      </c>
      <c r="AE82" s="131" t="s">
        <v>205</v>
      </c>
      <c r="AF82" s="57" t="s">
        <v>80</v>
      </c>
      <c r="AG82" s="65"/>
      <c r="AH82" s="65"/>
      <c r="AI82" s="65"/>
      <c r="AJ82" s="65"/>
      <c r="AK82" s="65"/>
      <c r="AL82" s="65"/>
      <c r="AM82" s="65"/>
      <c r="AN82" s="65"/>
      <c r="AO82" s="66"/>
      <c r="AP82" s="66"/>
      <c r="AQ82" s="66"/>
      <c r="AR82" s="66"/>
      <c r="AS82" s="348"/>
      <c r="AT82" s="68"/>
      <c r="AU82" s="295">
        <v>0</v>
      </c>
      <c r="AV82" s="294">
        <v>1</v>
      </c>
      <c r="AW82" s="57">
        <v>0</v>
      </c>
      <c r="AX82" s="57">
        <v>0</v>
      </c>
      <c r="AY82" s="57">
        <v>0</v>
      </c>
      <c r="AZ82" s="68">
        <f t="shared" si="14"/>
        <v>1</v>
      </c>
      <c r="BA82" s="68">
        <v>2017</v>
      </c>
      <c r="BB82" s="123"/>
      <c r="BC82" s="116"/>
      <c r="BD82" s="124"/>
      <c r="BE82" s="85"/>
      <c r="BF82" s="125"/>
      <c r="BG82" s="125"/>
      <c r="BH82" s="125"/>
      <c r="BI82" s="125"/>
      <c r="BJ82" s="125"/>
      <c r="BK82" s="85"/>
      <c r="BL82" s="125"/>
      <c r="BM82" s="125"/>
      <c r="BN82" s="85"/>
      <c r="BO82" s="125"/>
      <c r="BP82" s="125"/>
      <c r="BQ82" s="85"/>
      <c r="BR82" s="125"/>
      <c r="BS82" s="85"/>
      <c r="BT82" s="125"/>
      <c r="BU82" s="85"/>
      <c r="BV82" s="126"/>
      <c r="BW82" s="350"/>
      <c r="BX82" s="252"/>
    </row>
    <row r="83" spans="1:76" s="127" customFormat="1" ht="31.5" x14ac:dyDescent="0.2">
      <c r="A83" s="183">
        <v>7</v>
      </c>
      <c r="B83" s="183">
        <v>0</v>
      </c>
      <c r="C83" s="183">
        <v>1</v>
      </c>
      <c r="D83" s="183">
        <v>1</v>
      </c>
      <c r="E83" s="183">
        <v>4</v>
      </c>
      <c r="F83" s="183">
        <v>0</v>
      </c>
      <c r="G83" s="183">
        <v>3</v>
      </c>
      <c r="H83" s="183">
        <v>0</v>
      </c>
      <c r="I83" s="183">
        <v>6</v>
      </c>
      <c r="J83" s="183">
        <v>3</v>
      </c>
      <c r="K83" s="183">
        <v>0</v>
      </c>
      <c r="L83" s="183">
        <v>1</v>
      </c>
      <c r="M83" s="183">
        <v>4</v>
      </c>
      <c r="N83" s="183">
        <v>0</v>
      </c>
      <c r="O83" s="183">
        <v>0</v>
      </c>
      <c r="P83" s="183">
        <v>4</v>
      </c>
      <c r="Q83" s="183" t="s">
        <v>137</v>
      </c>
      <c r="R83" s="183"/>
      <c r="S83" s="183"/>
      <c r="T83" s="183"/>
      <c r="U83" s="64">
        <v>0</v>
      </c>
      <c r="V83" s="64">
        <v>6</v>
      </c>
      <c r="W83" s="64">
        <v>3</v>
      </c>
      <c r="X83" s="64">
        <v>0</v>
      </c>
      <c r="Y83" s="64">
        <v>1</v>
      </c>
      <c r="Z83" s="64">
        <v>0</v>
      </c>
      <c r="AA83" s="64">
        <v>0</v>
      </c>
      <c r="AB83" s="64">
        <v>4</v>
      </c>
      <c r="AC83" s="64">
        <v>0</v>
      </c>
      <c r="AD83" s="64">
        <v>0</v>
      </c>
      <c r="AE83" s="177" t="s">
        <v>232</v>
      </c>
      <c r="AF83" s="57" t="s">
        <v>58</v>
      </c>
      <c r="AG83" s="65"/>
      <c r="AH83" s="65"/>
      <c r="AI83" s="65"/>
      <c r="AJ83" s="65"/>
      <c r="AK83" s="65"/>
      <c r="AL83" s="65"/>
      <c r="AM83" s="65"/>
      <c r="AN83" s="65"/>
      <c r="AO83" s="66"/>
      <c r="AP83" s="66"/>
      <c r="AQ83" s="66"/>
      <c r="AR83" s="66"/>
      <c r="AS83" s="348"/>
      <c r="AT83" s="68"/>
      <c r="AU83" s="295">
        <v>0</v>
      </c>
      <c r="AV83" s="294">
        <v>0</v>
      </c>
      <c r="AW83" s="57">
        <v>1062.7</v>
      </c>
      <c r="AX83" s="57">
        <v>0</v>
      </c>
      <c r="AY83" s="57">
        <v>0</v>
      </c>
      <c r="AZ83" s="67">
        <f t="shared" si="14"/>
        <v>1062.7</v>
      </c>
      <c r="BA83" s="68">
        <v>2018</v>
      </c>
      <c r="BB83" s="123"/>
      <c r="BC83" s="116"/>
      <c r="BD83" s="124"/>
      <c r="BE83" s="85"/>
      <c r="BF83" s="125"/>
      <c r="BG83" s="125"/>
      <c r="BH83" s="125"/>
      <c r="BI83" s="125"/>
      <c r="BJ83" s="125"/>
      <c r="BK83" s="85"/>
      <c r="BL83" s="125"/>
      <c r="BM83" s="125"/>
      <c r="BN83" s="85"/>
      <c r="BO83" s="125"/>
      <c r="BP83" s="125"/>
      <c r="BQ83" s="85"/>
      <c r="BR83" s="125"/>
      <c r="BS83" s="85"/>
      <c r="BT83" s="125"/>
      <c r="BU83" s="85"/>
      <c r="BV83" s="126"/>
      <c r="BW83" s="350"/>
      <c r="BX83" s="252"/>
    </row>
    <row r="84" spans="1:76" s="127" customFormat="1" ht="18.75" x14ac:dyDescent="0.2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64">
        <v>0</v>
      </c>
      <c r="V84" s="64">
        <v>6</v>
      </c>
      <c r="W84" s="64">
        <v>3</v>
      </c>
      <c r="X84" s="64">
        <v>0</v>
      </c>
      <c r="Y84" s="64">
        <v>1</v>
      </c>
      <c r="Z84" s="64">
        <v>0</v>
      </c>
      <c r="AA84" s="64">
        <v>0</v>
      </c>
      <c r="AB84" s="64">
        <v>4</v>
      </c>
      <c r="AC84" s="64">
        <v>0</v>
      </c>
      <c r="AD84" s="64">
        <v>1</v>
      </c>
      <c r="AE84" s="131" t="s">
        <v>233</v>
      </c>
      <c r="AF84" s="57" t="s">
        <v>61</v>
      </c>
      <c r="AG84" s="65"/>
      <c r="AH84" s="65"/>
      <c r="AI84" s="65"/>
      <c r="AJ84" s="65"/>
      <c r="AK84" s="65"/>
      <c r="AL84" s="65"/>
      <c r="AM84" s="65"/>
      <c r="AN84" s="65"/>
      <c r="AO84" s="66"/>
      <c r="AP84" s="66"/>
      <c r="AQ84" s="66"/>
      <c r="AR84" s="66"/>
      <c r="AS84" s="348"/>
      <c r="AT84" s="68"/>
      <c r="AU84" s="295" t="s">
        <v>147</v>
      </c>
      <c r="AV84" s="294" t="s">
        <v>147</v>
      </c>
      <c r="AW84" s="57" t="s">
        <v>62</v>
      </c>
      <c r="AX84" s="57" t="s">
        <v>147</v>
      </c>
      <c r="AY84" s="57" t="s">
        <v>147</v>
      </c>
      <c r="AZ84" s="68" t="s">
        <v>48</v>
      </c>
      <c r="BA84" s="68">
        <v>2018</v>
      </c>
      <c r="BB84" s="123"/>
      <c r="BC84" s="116"/>
      <c r="BD84" s="124"/>
      <c r="BE84" s="85"/>
      <c r="BF84" s="125"/>
      <c r="BG84" s="125"/>
      <c r="BH84" s="125"/>
      <c r="BI84" s="125"/>
      <c r="BJ84" s="125"/>
      <c r="BK84" s="85"/>
      <c r="BL84" s="125"/>
      <c r="BM84" s="125"/>
      <c r="BN84" s="85"/>
      <c r="BO84" s="125"/>
      <c r="BP84" s="125"/>
      <c r="BQ84" s="85"/>
      <c r="BR84" s="125"/>
      <c r="BS84" s="85"/>
      <c r="BT84" s="125"/>
      <c r="BU84" s="85"/>
      <c r="BV84" s="126"/>
      <c r="BW84" s="350"/>
      <c r="BX84" s="252"/>
    </row>
    <row r="85" spans="1:76" s="127" customFormat="1" ht="31.5" x14ac:dyDescent="0.2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87">
        <v>0</v>
      </c>
      <c r="V85" s="187">
        <v>6</v>
      </c>
      <c r="W85" s="187">
        <v>3</v>
      </c>
      <c r="X85" s="187">
        <v>0</v>
      </c>
      <c r="Y85" s="187">
        <v>2</v>
      </c>
      <c r="Z85" s="187">
        <v>0</v>
      </c>
      <c r="AA85" s="187">
        <v>0</v>
      </c>
      <c r="AB85" s="187">
        <v>0</v>
      </c>
      <c r="AC85" s="187">
        <v>0</v>
      </c>
      <c r="AD85" s="187">
        <v>0</v>
      </c>
      <c r="AE85" s="179" t="s">
        <v>196</v>
      </c>
      <c r="AF85" s="286" t="s">
        <v>58</v>
      </c>
      <c r="AG85" s="65"/>
      <c r="AH85" s="65"/>
      <c r="AI85" s="65"/>
      <c r="AJ85" s="65"/>
      <c r="AK85" s="65"/>
      <c r="AL85" s="65"/>
      <c r="AM85" s="65"/>
      <c r="AN85" s="65"/>
      <c r="AO85" s="66"/>
      <c r="AP85" s="66"/>
      <c r="AQ85" s="66"/>
      <c r="AR85" s="66"/>
      <c r="AS85" s="348"/>
      <c r="AT85" s="68"/>
      <c r="AU85" s="290">
        <f>AU87+AU89+AU91+AU93+AU98+AU103+AU105+AU107+AU109</f>
        <v>2149.3969099999999</v>
      </c>
      <c r="AV85" s="290">
        <f>SUM(AV87,AV89,AV91,AV93,AV98,AV103,AV105,AV107,AV109,AV111,AV111,AV113,AV111,AV111,AV111,AV118,AV120)</f>
        <v>1642.7251999999999</v>
      </c>
      <c r="AW85" s="290">
        <f>SUM(AW87,AW89,AW91,AW93,AW98,AW103,AW105,AW107,AW109,AW111,AW113,AW118,AW120,AW122)</f>
        <v>2744.0462499999999</v>
      </c>
      <c r="AX85" s="290">
        <f>SUM(AX87,AX89,AX91,AX93,AX98,AX103,AX105,AX107,AX109,AX111,AX111,AX113,AX111,AX111,AX111,AX118,AX120)</f>
        <v>957</v>
      </c>
      <c r="AY85" s="290">
        <f>SUM(AY87,AY89,AY91,AY93,AY98,AY103,AY105,AY107,AY109,AY111,AY111,AY113,AY111,AY111,AY111,AY118,AY120)</f>
        <v>957</v>
      </c>
      <c r="AZ85" s="290">
        <f>AU85+AV85+AW85+AX85+AY85</f>
        <v>8450.1683599999997</v>
      </c>
      <c r="BA85" s="289">
        <v>2020</v>
      </c>
      <c r="BB85" s="123"/>
      <c r="BC85" s="116"/>
      <c r="BD85" s="124"/>
      <c r="BE85" s="85"/>
      <c r="BF85" s="125"/>
      <c r="BG85" s="125"/>
      <c r="BH85" s="125"/>
      <c r="BI85" s="125"/>
      <c r="BJ85" s="125"/>
      <c r="BK85" s="85"/>
      <c r="BL85" s="125"/>
      <c r="BM85" s="125"/>
      <c r="BN85" s="85"/>
      <c r="BO85" s="125"/>
      <c r="BP85" s="125"/>
      <c r="BQ85" s="85"/>
      <c r="BR85" s="125"/>
      <c r="BS85" s="85"/>
      <c r="BT85" s="125"/>
      <c r="BU85" s="85"/>
      <c r="BV85" s="126"/>
      <c r="BW85" s="350"/>
      <c r="BX85" s="252"/>
    </row>
    <row r="86" spans="1:76" s="127" customFormat="1" ht="31.5" x14ac:dyDescent="0.2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64">
        <v>0</v>
      </c>
      <c r="V86" s="64">
        <v>6</v>
      </c>
      <c r="W86" s="64">
        <v>3</v>
      </c>
      <c r="X86" s="64">
        <v>0</v>
      </c>
      <c r="Y86" s="64">
        <v>2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130" t="s">
        <v>81</v>
      </c>
      <c r="AF86" s="57" t="s">
        <v>80</v>
      </c>
      <c r="AG86" s="65"/>
      <c r="AH86" s="65"/>
      <c r="AI86" s="65"/>
      <c r="AJ86" s="65"/>
      <c r="AK86" s="65"/>
      <c r="AL86" s="65"/>
      <c r="AM86" s="65"/>
      <c r="AN86" s="65"/>
      <c r="AO86" s="66"/>
      <c r="AP86" s="66"/>
      <c r="AQ86" s="66"/>
      <c r="AR86" s="66"/>
      <c r="AS86" s="348"/>
      <c r="AT86" s="68"/>
      <c r="AU86" s="300">
        <v>50</v>
      </c>
      <c r="AV86" s="200">
        <v>50</v>
      </c>
      <c r="AW86" s="200">
        <v>50</v>
      </c>
      <c r="AX86" s="200">
        <v>50</v>
      </c>
      <c r="AY86" s="200">
        <v>50</v>
      </c>
      <c r="AZ86" s="162">
        <v>250</v>
      </c>
      <c r="BA86" s="68">
        <v>2020</v>
      </c>
      <c r="BB86" s="123"/>
      <c r="BC86" s="116"/>
      <c r="BD86" s="124"/>
      <c r="BE86" s="85"/>
      <c r="BF86" s="125"/>
      <c r="BG86" s="125"/>
      <c r="BH86" s="125"/>
      <c r="BI86" s="125"/>
      <c r="BJ86" s="125"/>
      <c r="BK86" s="85"/>
      <c r="BL86" s="125"/>
      <c r="BM86" s="125"/>
      <c r="BN86" s="85"/>
      <c r="BO86" s="125"/>
      <c r="BP86" s="125"/>
      <c r="BQ86" s="85"/>
      <c r="BR86" s="125"/>
      <c r="BS86" s="85"/>
      <c r="BT86" s="125"/>
      <c r="BU86" s="85"/>
      <c r="BV86" s="126"/>
      <c r="BW86" s="350"/>
      <c r="BX86" s="252"/>
    </row>
    <row r="87" spans="1:76" s="127" customFormat="1" ht="31.5" x14ac:dyDescent="0.2">
      <c r="A87" s="183">
        <v>7</v>
      </c>
      <c r="B87" s="183">
        <v>0</v>
      </c>
      <c r="C87" s="183">
        <v>1</v>
      </c>
      <c r="D87" s="183">
        <v>0</v>
      </c>
      <c r="E87" s="183">
        <v>5</v>
      </c>
      <c r="F87" s="183">
        <v>0</v>
      </c>
      <c r="G87" s="183">
        <v>3</v>
      </c>
      <c r="H87" s="183">
        <v>0</v>
      </c>
      <c r="I87" s="183">
        <v>6</v>
      </c>
      <c r="J87" s="183">
        <v>3</v>
      </c>
      <c r="K87" s="183">
        <v>0</v>
      </c>
      <c r="L87" s="183">
        <v>2</v>
      </c>
      <c r="M87" s="183">
        <v>4</v>
      </c>
      <c r="N87" s="183">
        <v>0</v>
      </c>
      <c r="O87" s="183">
        <v>0</v>
      </c>
      <c r="P87" s="183">
        <v>1</v>
      </c>
      <c r="Q87" s="183" t="s">
        <v>55</v>
      </c>
      <c r="R87" s="183"/>
      <c r="S87" s="183"/>
      <c r="T87" s="183"/>
      <c r="U87" s="64">
        <v>0</v>
      </c>
      <c r="V87" s="64">
        <v>6</v>
      </c>
      <c r="W87" s="64">
        <v>3</v>
      </c>
      <c r="X87" s="64">
        <v>0</v>
      </c>
      <c r="Y87" s="64">
        <v>2</v>
      </c>
      <c r="Z87" s="64">
        <v>0</v>
      </c>
      <c r="AA87" s="64">
        <v>0</v>
      </c>
      <c r="AB87" s="64">
        <v>1</v>
      </c>
      <c r="AC87" s="64">
        <v>0</v>
      </c>
      <c r="AD87" s="64">
        <v>0</v>
      </c>
      <c r="AE87" s="210" t="s">
        <v>179</v>
      </c>
      <c r="AF87" s="57" t="s">
        <v>58</v>
      </c>
      <c r="AG87" s="65"/>
      <c r="AH87" s="65"/>
      <c r="AI87" s="65"/>
      <c r="AJ87" s="65"/>
      <c r="AK87" s="65"/>
      <c r="AL87" s="65"/>
      <c r="AM87" s="65"/>
      <c r="AN87" s="65"/>
      <c r="AO87" s="66"/>
      <c r="AP87" s="66"/>
      <c r="AQ87" s="66"/>
      <c r="AR87" s="66"/>
      <c r="AS87" s="348"/>
      <c r="AT87" s="68"/>
      <c r="AU87" s="303">
        <v>174.46600000000001</v>
      </c>
      <c r="AV87" s="277">
        <v>11.3233</v>
      </c>
      <c r="AW87" s="277">
        <v>29.00394</v>
      </c>
      <c r="AX87" s="277">
        <v>30</v>
      </c>
      <c r="AY87" s="277">
        <v>30</v>
      </c>
      <c r="AZ87" s="277">
        <f>SUM(AU87:AY87)</f>
        <v>274.79323999999997</v>
      </c>
      <c r="BA87" s="68">
        <v>2020</v>
      </c>
      <c r="BB87" s="123"/>
      <c r="BC87" s="116"/>
      <c r="BD87" s="124"/>
      <c r="BE87" s="85"/>
      <c r="BF87" s="125"/>
      <c r="BG87" s="125"/>
      <c r="BH87" s="125"/>
      <c r="BI87" s="125"/>
      <c r="BJ87" s="125"/>
      <c r="BK87" s="85"/>
      <c r="BL87" s="125"/>
      <c r="BM87" s="125"/>
      <c r="BN87" s="85"/>
      <c r="BO87" s="125"/>
      <c r="BP87" s="125"/>
      <c r="BQ87" s="85"/>
      <c r="BR87" s="125"/>
      <c r="BS87" s="85"/>
      <c r="BT87" s="125"/>
      <c r="BU87" s="85"/>
      <c r="BV87" s="126"/>
      <c r="BW87" s="350"/>
      <c r="BX87" s="252"/>
    </row>
    <row r="88" spans="1:76" s="127" customFormat="1" ht="31.5" x14ac:dyDescent="0.2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64">
        <v>0</v>
      </c>
      <c r="V88" s="64">
        <v>6</v>
      </c>
      <c r="W88" s="64">
        <v>3</v>
      </c>
      <c r="X88" s="64">
        <v>0</v>
      </c>
      <c r="Y88" s="64">
        <v>2</v>
      </c>
      <c r="Z88" s="64">
        <v>0</v>
      </c>
      <c r="AA88" s="64">
        <v>0</v>
      </c>
      <c r="AB88" s="64">
        <v>1</v>
      </c>
      <c r="AC88" s="64">
        <v>0</v>
      </c>
      <c r="AD88" s="64">
        <v>1</v>
      </c>
      <c r="AE88" s="206" t="s">
        <v>82</v>
      </c>
      <c r="AF88" s="57" t="s">
        <v>80</v>
      </c>
      <c r="AG88" s="65"/>
      <c r="AH88" s="65"/>
      <c r="AI88" s="65"/>
      <c r="AJ88" s="65"/>
      <c r="AK88" s="65"/>
      <c r="AL88" s="65"/>
      <c r="AM88" s="65"/>
      <c r="AN88" s="65"/>
      <c r="AO88" s="66"/>
      <c r="AP88" s="66"/>
      <c r="AQ88" s="66"/>
      <c r="AR88" s="66"/>
      <c r="AS88" s="348"/>
      <c r="AT88" s="68"/>
      <c r="AU88" s="295">
        <v>6</v>
      </c>
      <c r="AV88" s="162">
        <v>6</v>
      </c>
      <c r="AW88" s="162">
        <v>6</v>
      </c>
      <c r="AX88" s="162">
        <v>6</v>
      </c>
      <c r="AY88" s="162">
        <v>6</v>
      </c>
      <c r="AZ88" s="162">
        <v>30</v>
      </c>
      <c r="BA88" s="68">
        <v>2020</v>
      </c>
      <c r="BB88" s="123"/>
      <c r="BC88" s="116"/>
      <c r="BD88" s="124"/>
      <c r="BE88" s="85"/>
      <c r="BF88" s="125"/>
      <c r="BG88" s="125"/>
      <c r="BH88" s="125"/>
      <c r="BI88" s="125"/>
      <c r="BJ88" s="125"/>
      <c r="BK88" s="85"/>
      <c r="BL88" s="125"/>
      <c r="BM88" s="125"/>
      <c r="BN88" s="85"/>
      <c r="BO88" s="125"/>
      <c r="BP88" s="125"/>
      <c r="BQ88" s="85"/>
      <c r="BR88" s="125"/>
      <c r="BS88" s="85"/>
      <c r="BT88" s="125"/>
      <c r="BU88" s="85"/>
      <c r="BV88" s="126"/>
      <c r="BW88" s="350"/>
      <c r="BX88" s="252"/>
    </row>
    <row r="89" spans="1:76" s="127" customFormat="1" ht="18.75" x14ac:dyDescent="0.2">
      <c r="A89" s="183">
        <v>7</v>
      </c>
      <c r="B89" s="183">
        <v>0</v>
      </c>
      <c r="C89" s="183">
        <v>1</v>
      </c>
      <c r="D89" s="183">
        <v>0</v>
      </c>
      <c r="E89" s="183">
        <v>5</v>
      </c>
      <c r="F89" s="183">
        <v>0</v>
      </c>
      <c r="G89" s="183">
        <v>3</v>
      </c>
      <c r="H89" s="183">
        <v>0</v>
      </c>
      <c r="I89" s="183">
        <v>6</v>
      </c>
      <c r="J89" s="183">
        <v>3</v>
      </c>
      <c r="K89" s="183">
        <v>0</v>
      </c>
      <c r="L89" s="183">
        <v>2</v>
      </c>
      <c r="M89" s="183">
        <v>4</v>
      </c>
      <c r="N89" s="183">
        <v>0</v>
      </c>
      <c r="O89" s="183">
        <v>0</v>
      </c>
      <c r="P89" s="183">
        <v>2</v>
      </c>
      <c r="Q89" s="183" t="s">
        <v>55</v>
      </c>
      <c r="R89" s="183"/>
      <c r="S89" s="183"/>
      <c r="T89" s="183"/>
      <c r="U89" s="64">
        <v>0</v>
      </c>
      <c r="V89" s="64">
        <v>6</v>
      </c>
      <c r="W89" s="64">
        <v>3</v>
      </c>
      <c r="X89" s="64">
        <v>0</v>
      </c>
      <c r="Y89" s="64">
        <v>2</v>
      </c>
      <c r="Z89" s="64">
        <v>0</v>
      </c>
      <c r="AA89" s="64">
        <v>0</v>
      </c>
      <c r="AB89" s="64">
        <v>2</v>
      </c>
      <c r="AC89" s="64">
        <v>0</v>
      </c>
      <c r="AD89" s="64">
        <v>0</v>
      </c>
      <c r="AE89" s="182" t="s">
        <v>83</v>
      </c>
      <c r="AF89" s="57" t="s">
        <v>58</v>
      </c>
      <c r="AG89" s="65"/>
      <c r="AH89" s="65"/>
      <c r="AI89" s="65"/>
      <c r="AJ89" s="65"/>
      <c r="AK89" s="65"/>
      <c r="AL89" s="65"/>
      <c r="AM89" s="65"/>
      <c r="AN89" s="65"/>
      <c r="AO89" s="66"/>
      <c r="AP89" s="66"/>
      <c r="AQ89" s="66"/>
      <c r="AR89" s="66"/>
      <c r="AS89" s="348"/>
      <c r="AT89" s="68"/>
      <c r="AU89" s="303">
        <v>30</v>
      </c>
      <c r="AV89" s="277">
        <v>46.373550000000002</v>
      </c>
      <c r="AW89" s="277">
        <v>28.10331</v>
      </c>
      <c r="AX89" s="277">
        <v>40</v>
      </c>
      <c r="AY89" s="277">
        <v>40</v>
      </c>
      <c r="AZ89" s="277">
        <f>SUM(AU89:AY89)</f>
        <v>184.47685999999999</v>
      </c>
      <c r="BA89" s="68">
        <v>2020</v>
      </c>
      <c r="BB89" s="123"/>
      <c r="BC89" s="116"/>
      <c r="BD89" s="124"/>
      <c r="BE89" s="85"/>
      <c r="BF89" s="125"/>
      <c r="BG89" s="125"/>
      <c r="BH89" s="125"/>
      <c r="BI89" s="125"/>
      <c r="BJ89" s="125"/>
      <c r="BK89" s="85"/>
      <c r="BL89" s="125"/>
      <c r="BM89" s="125"/>
      <c r="BN89" s="85"/>
      <c r="BO89" s="125"/>
      <c r="BP89" s="125"/>
      <c r="BQ89" s="85"/>
      <c r="BR89" s="125"/>
      <c r="BS89" s="85"/>
      <c r="BT89" s="125"/>
      <c r="BU89" s="85"/>
      <c r="BV89" s="126"/>
      <c r="BW89" s="350"/>
      <c r="BX89" s="252"/>
    </row>
    <row r="90" spans="1:76" s="127" customFormat="1" ht="18.75" x14ac:dyDescent="0.2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64">
        <v>0</v>
      </c>
      <c r="V90" s="64">
        <v>6</v>
      </c>
      <c r="W90" s="64">
        <v>3</v>
      </c>
      <c r="X90" s="64">
        <v>0</v>
      </c>
      <c r="Y90" s="64">
        <v>2</v>
      </c>
      <c r="Z90" s="64">
        <v>0</v>
      </c>
      <c r="AA90" s="64">
        <v>0</v>
      </c>
      <c r="AB90" s="64">
        <v>2</v>
      </c>
      <c r="AC90" s="64">
        <v>0</v>
      </c>
      <c r="AD90" s="64">
        <v>1</v>
      </c>
      <c r="AE90" s="206" t="s">
        <v>238</v>
      </c>
      <c r="AF90" s="57" t="s">
        <v>84</v>
      </c>
      <c r="AG90" s="65"/>
      <c r="AH90" s="65"/>
      <c r="AI90" s="65"/>
      <c r="AJ90" s="65"/>
      <c r="AK90" s="65"/>
      <c r="AL90" s="65"/>
      <c r="AM90" s="65"/>
      <c r="AN90" s="65"/>
      <c r="AO90" s="66"/>
      <c r="AP90" s="66"/>
      <c r="AQ90" s="66"/>
      <c r="AR90" s="66"/>
      <c r="AS90" s="348"/>
      <c r="AT90" s="68"/>
      <c r="AU90" s="295">
        <v>10</v>
      </c>
      <c r="AV90" s="162">
        <v>10</v>
      </c>
      <c r="AW90" s="162">
        <v>10</v>
      </c>
      <c r="AX90" s="162">
        <v>10</v>
      </c>
      <c r="AY90" s="162">
        <v>10</v>
      </c>
      <c r="AZ90" s="162">
        <v>50</v>
      </c>
      <c r="BA90" s="68">
        <v>2020</v>
      </c>
      <c r="BB90" s="123"/>
      <c r="BC90" s="116"/>
      <c r="BD90" s="124"/>
      <c r="BE90" s="85"/>
      <c r="BF90" s="125"/>
      <c r="BG90" s="125"/>
      <c r="BH90" s="125"/>
      <c r="BI90" s="125"/>
      <c r="BJ90" s="125"/>
      <c r="BK90" s="85"/>
      <c r="BL90" s="125"/>
      <c r="BM90" s="125"/>
      <c r="BN90" s="85"/>
      <c r="BO90" s="125"/>
      <c r="BP90" s="125"/>
      <c r="BQ90" s="85"/>
      <c r="BR90" s="125"/>
      <c r="BS90" s="85"/>
      <c r="BT90" s="125"/>
      <c r="BU90" s="85"/>
      <c r="BV90" s="126"/>
      <c r="BW90" s="350"/>
      <c r="BX90" s="252"/>
    </row>
    <row r="91" spans="1:76" s="127" customFormat="1" ht="31.5" x14ac:dyDescent="0.2">
      <c r="A91" s="183">
        <v>7</v>
      </c>
      <c r="B91" s="183">
        <v>0</v>
      </c>
      <c r="C91" s="183">
        <v>1</v>
      </c>
      <c r="D91" s="183">
        <v>0</v>
      </c>
      <c r="E91" s="183">
        <v>5</v>
      </c>
      <c r="F91" s="183">
        <v>0</v>
      </c>
      <c r="G91" s="183">
        <v>3</v>
      </c>
      <c r="H91" s="183">
        <v>0</v>
      </c>
      <c r="I91" s="183">
        <v>6</v>
      </c>
      <c r="J91" s="183">
        <v>3</v>
      </c>
      <c r="K91" s="183">
        <v>0</v>
      </c>
      <c r="L91" s="183">
        <v>2</v>
      </c>
      <c r="M91" s="183">
        <v>4</v>
      </c>
      <c r="N91" s="183">
        <v>0</v>
      </c>
      <c r="O91" s="183">
        <v>0</v>
      </c>
      <c r="P91" s="183">
        <v>3</v>
      </c>
      <c r="Q91" s="183" t="s">
        <v>55</v>
      </c>
      <c r="R91" s="183"/>
      <c r="S91" s="183"/>
      <c r="T91" s="183"/>
      <c r="U91" s="64">
        <v>0</v>
      </c>
      <c r="V91" s="64">
        <v>6</v>
      </c>
      <c r="W91" s="64">
        <v>3</v>
      </c>
      <c r="X91" s="64">
        <v>0</v>
      </c>
      <c r="Y91" s="64">
        <v>2</v>
      </c>
      <c r="Z91" s="64">
        <v>0</v>
      </c>
      <c r="AA91" s="64">
        <v>0</v>
      </c>
      <c r="AB91" s="64">
        <v>3</v>
      </c>
      <c r="AC91" s="64">
        <v>0</v>
      </c>
      <c r="AD91" s="64">
        <v>0</v>
      </c>
      <c r="AE91" s="226" t="s">
        <v>85</v>
      </c>
      <c r="AF91" s="57" t="s">
        <v>58</v>
      </c>
      <c r="AG91" s="65"/>
      <c r="AH91" s="65"/>
      <c r="AI91" s="65"/>
      <c r="AJ91" s="65"/>
      <c r="AK91" s="65"/>
      <c r="AL91" s="65"/>
      <c r="AM91" s="65"/>
      <c r="AN91" s="65"/>
      <c r="AO91" s="66"/>
      <c r="AP91" s="66"/>
      <c r="AQ91" s="66"/>
      <c r="AR91" s="66"/>
      <c r="AS91" s="348"/>
      <c r="AT91" s="68"/>
      <c r="AU91" s="303">
        <v>8</v>
      </c>
      <c r="AV91" s="277">
        <v>7.0919999999999996</v>
      </c>
      <c r="AW91" s="277">
        <v>10</v>
      </c>
      <c r="AX91" s="277">
        <v>10</v>
      </c>
      <c r="AY91" s="277">
        <v>10</v>
      </c>
      <c r="AZ91" s="277">
        <f>SUM(AU91:AY91)</f>
        <v>45.091999999999999</v>
      </c>
      <c r="BA91" s="68">
        <v>2020</v>
      </c>
      <c r="BB91" s="123"/>
      <c r="BC91" s="116"/>
      <c r="BD91" s="124"/>
      <c r="BE91" s="85"/>
      <c r="BF91" s="125"/>
      <c r="BG91" s="125"/>
      <c r="BH91" s="125"/>
      <c r="BI91" s="125"/>
      <c r="BJ91" s="125"/>
      <c r="BK91" s="85"/>
      <c r="BL91" s="125"/>
      <c r="BM91" s="125"/>
      <c r="BN91" s="85"/>
      <c r="BO91" s="125"/>
      <c r="BP91" s="125"/>
      <c r="BQ91" s="85"/>
      <c r="BR91" s="125"/>
      <c r="BS91" s="85"/>
      <c r="BT91" s="125"/>
      <c r="BU91" s="85"/>
      <c r="BV91" s="126"/>
      <c r="BW91" s="350"/>
      <c r="BX91" s="252"/>
    </row>
    <row r="92" spans="1:76" s="127" customFormat="1" ht="32.25" customHeight="1" x14ac:dyDescent="0.2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64">
        <v>0</v>
      </c>
      <c r="V92" s="64">
        <v>6</v>
      </c>
      <c r="W92" s="64">
        <v>3</v>
      </c>
      <c r="X92" s="64">
        <v>0</v>
      </c>
      <c r="Y92" s="64">
        <v>2</v>
      </c>
      <c r="Z92" s="64">
        <v>0</v>
      </c>
      <c r="AA92" s="64">
        <v>0</v>
      </c>
      <c r="AB92" s="64">
        <v>3</v>
      </c>
      <c r="AC92" s="64">
        <v>0</v>
      </c>
      <c r="AD92" s="64">
        <v>1</v>
      </c>
      <c r="AE92" s="205" t="s">
        <v>86</v>
      </c>
      <c r="AF92" s="57" t="s">
        <v>80</v>
      </c>
      <c r="AG92" s="65"/>
      <c r="AH92" s="65"/>
      <c r="AI92" s="65"/>
      <c r="AJ92" s="65"/>
      <c r="AK92" s="65"/>
      <c r="AL92" s="65"/>
      <c r="AM92" s="65"/>
      <c r="AN92" s="65"/>
      <c r="AO92" s="66"/>
      <c r="AP92" s="66"/>
      <c r="AQ92" s="66"/>
      <c r="AR92" s="66"/>
      <c r="AS92" s="348"/>
      <c r="AT92" s="68"/>
      <c r="AU92" s="295">
        <v>20</v>
      </c>
      <c r="AV92" s="57">
        <v>20</v>
      </c>
      <c r="AW92" s="57">
        <v>20</v>
      </c>
      <c r="AX92" s="57">
        <v>20</v>
      </c>
      <c r="AY92" s="57">
        <v>20</v>
      </c>
      <c r="AZ92" s="68">
        <v>100</v>
      </c>
      <c r="BA92" s="68">
        <v>2020</v>
      </c>
      <c r="BB92" s="123"/>
      <c r="BC92" s="116"/>
      <c r="BD92" s="124"/>
      <c r="BE92" s="85"/>
      <c r="BF92" s="125"/>
      <c r="BG92" s="125"/>
      <c r="BH92" s="125"/>
      <c r="BI92" s="125"/>
      <c r="BJ92" s="125"/>
      <c r="BK92" s="85"/>
      <c r="BL92" s="125"/>
      <c r="BM92" s="125"/>
      <c r="BN92" s="85"/>
      <c r="BO92" s="125"/>
      <c r="BP92" s="125"/>
      <c r="BQ92" s="85"/>
      <c r="BR92" s="125"/>
      <c r="BS92" s="85"/>
      <c r="BT92" s="125"/>
      <c r="BU92" s="85"/>
      <c r="BV92" s="126"/>
      <c r="BW92" s="350"/>
      <c r="BX92" s="252"/>
    </row>
    <row r="93" spans="1:76" s="127" customFormat="1" ht="18.75" x14ac:dyDescent="0.2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64">
        <v>0</v>
      </c>
      <c r="V93" s="64">
        <v>6</v>
      </c>
      <c r="W93" s="64">
        <v>3</v>
      </c>
      <c r="X93" s="64">
        <v>0</v>
      </c>
      <c r="Y93" s="64">
        <v>2</v>
      </c>
      <c r="Z93" s="64">
        <v>0</v>
      </c>
      <c r="AA93" s="64">
        <v>0</v>
      </c>
      <c r="AB93" s="64">
        <v>4</v>
      </c>
      <c r="AC93" s="64">
        <v>0</v>
      </c>
      <c r="AD93" s="64">
        <v>0</v>
      </c>
      <c r="AE93" s="181" t="s">
        <v>168</v>
      </c>
      <c r="AF93" s="57" t="s">
        <v>58</v>
      </c>
      <c r="AG93" s="65"/>
      <c r="AH93" s="65"/>
      <c r="AI93" s="65"/>
      <c r="AJ93" s="65"/>
      <c r="AK93" s="65"/>
      <c r="AL93" s="65"/>
      <c r="AM93" s="65"/>
      <c r="AN93" s="65"/>
      <c r="AO93" s="66"/>
      <c r="AP93" s="66"/>
      <c r="AQ93" s="66"/>
      <c r="AR93" s="66"/>
      <c r="AS93" s="348"/>
      <c r="AT93" s="68"/>
      <c r="AU93" s="303">
        <f>AU95+AU96</f>
        <v>1670.14643</v>
      </c>
      <c r="AV93" s="277">
        <f>SUM(AV95:AV96)</f>
        <v>947</v>
      </c>
      <c r="AW93" s="277">
        <f>AW95+AW96</f>
        <v>871.84</v>
      </c>
      <c r="AX93" s="277">
        <f t="shared" ref="AX93:AY93" si="15">AX95+AX96</f>
        <v>877</v>
      </c>
      <c r="AY93" s="277">
        <f t="shared" si="15"/>
        <v>877</v>
      </c>
      <c r="AZ93" s="277">
        <f>AU93+AV93+AW93+AX93+AY93</f>
        <v>5242.9864299999999</v>
      </c>
      <c r="BA93" s="68">
        <v>2020</v>
      </c>
      <c r="BB93" s="123"/>
      <c r="BC93" s="116"/>
      <c r="BD93" s="124"/>
      <c r="BE93" s="85"/>
      <c r="BF93" s="125"/>
      <c r="BG93" s="125"/>
      <c r="BH93" s="125"/>
      <c r="BI93" s="125"/>
      <c r="BJ93" s="125"/>
      <c r="BK93" s="85"/>
      <c r="BL93" s="125"/>
      <c r="BM93" s="125"/>
      <c r="BN93" s="85"/>
      <c r="BO93" s="125"/>
      <c r="BP93" s="125"/>
      <c r="BQ93" s="85"/>
      <c r="BR93" s="125"/>
      <c r="BS93" s="85"/>
      <c r="BT93" s="125"/>
      <c r="BU93" s="85"/>
      <c r="BV93" s="126"/>
      <c r="BW93" s="350"/>
      <c r="BX93" s="252"/>
    </row>
    <row r="94" spans="1:76" s="127" customFormat="1" ht="18.75" x14ac:dyDescent="0.2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64">
        <v>0</v>
      </c>
      <c r="V94" s="64">
        <v>6</v>
      </c>
      <c r="W94" s="64">
        <v>3</v>
      </c>
      <c r="X94" s="64">
        <v>0</v>
      </c>
      <c r="Y94" s="64">
        <v>2</v>
      </c>
      <c r="Z94" s="64">
        <v>0</v>
      </c>
      <c r="AA94" s="64">
        <v>0</v>
      </c>
      <c r="AB94" s="64">
        <v>4</v>
      </c>
      <c r="AC94" s="64">
        <v>0</v>
      </c>
      <c r="AD94" s="64">
        <v>0</v>
      </c>
      <c r="AE94" s="181" t="s">
        <v>174</v>
      </c>
      <c r="AF94" s="57"/>
      <c r="AG94" s="65"/>
      <c r="AH94" s="65"/>
      <c r="AI94" s="65"/>
      <c r="AJ94" s="65"/>
      <c r="AK94" s="65"/>
      <c r="AL94" s="65"/>
      <c r="AM94" s="65"/>
      <c r="AN94" s="65"/>
      <c r="AO94" s="66"/>
      <c r="AP94" s="66"/>
      <c r="AQ94" s="66"/>
      <c r="AR94" s="66"/>
      <c r="AS94" s="348"/>
      <c r="AT94" s="68"/>
      <c r="AU94" s="301"/>
      <c r="AV94" s="227"/>
      <c r="AW94" s="227"/>
      <c r="AX94" s="227"/>
      <c r="AY94" s="227"/>
      <c r="AZ94" s="227"/>
      <c r="BA94" s="68"/>
      <c r="BB94" s="123"/>
      <c r="BC94" s="116"/>
      <c r="BD94" s="124"/>
      <c r="BE94" s="85"/>
      <c r="BF94" s="125"/>
      <c r="BG94" s="125"/>
      <c r="BH94" s="125"/>
      <c r="BI94" s="125"/>
      <c r="BJ94" s="125"/>
      <c r="BK94" s="85"/>
      <c r="BL94" s="125"/>
      <c r="BM94" s="125"/>
      <c r="BN94" s="85"/>
      <c r="BO94" s="125"/>
      <c r="BP94" s="125"/>
      <c r="BQ94" s="85"/>
      <c r="BR94" s="125"/>
      <c r="BS94" s="85"/>
      <c r="BT94" s="125"/>
      <c r="BU94" s="85"/>
      <c r="BV94" s="126"/>
      <c r="BW94" s="350"/>
      <c r="BX94" s="252"/>
    </row>
    <row r="95" spans="1:76" s="127" customFormat="1" ht="18.75" x14ac:dyDescent="0.2">
      <c r="A95" s="183">
        <v>7</v>
      </c>
      <c r="B95" s="183">
        <v>0</v>
      </c>
      <c r="C95" s="183">
        <v>1</v>
      </c>
      <c r="D95" s="183">
        <v>0</v>
      </c>
      <c r="E95" s="183">
        <v>5</v>
      </c>
      <c r="F95" s="183">
        <v>0</v>
      </c>
      <c r="G95" s="183">
        <v>3</v>
      </c>
      <c r="H95" s="183">
        <v>0</v>
      </c>
      <c r="I95" s="183">
        <v>6</v>
      </c>
      <c r="J95" s="183">
        <v>3</v>
      </c>
      <c r="K95" s="183">
        <v>0</v>
      </c>
      <c r="L95" s="183">
        <v>2</v>
      </c>
      <c r="M95" s="183">
        <v>4</v>
      </c>
      <c r="N95" s="183">
        <v>0</v>
      </c>
      <c r="O95" s="183">
        <v>0</v>
      </c>
      <c r="P95" s="183">
        <v>4</v>
      </c>
      <c r="Q95" s="183" t="s">
        <v>55</v>
      </c>
      <c r="R95" s="183"/>
      <c r="S95" s="183"/>
      <c r="T95" s="183"/>
      <c r="U95" s="64">
        <v>0</v>
      </c>
      <c r="V95" s="64">
        <v>6</v>
      </c>
      <c r="W95" s="64">
        <v>3</v>
      </c>
      <c r="X95" s="64">
        <v>0</v>
      </c>
      <c r="Y95" s="64">
        <v>2</v>
      </c>
      <c r="Z95" s="64">
        <v>0</v>
      </c>
      <c r="AA95" s="64">
        <v>0</v>
      </c>
      <c r="AB95" s="64">
        <v>4</v>
      </c>
      <c r="AC95" s="64">
        <v>0</v>
      </c>
      <c r="AD95" s="64">
        <v>0</v>
      </c>
      <c r="AE95" s="113" t="s">
        <v>175</v>
      </c>
      <c r="AF95" s="57" t="s">
        <v>58</v>
      </c>
      <c r="AG95" s="65"/>
      <c r="AH95" s="65"/>
      <c r="AI95" s="65"/>
      <c r="AJ95" s="65"/>
      <c r="AK95" s="65"/>
      <c r="AL95" s="65"/>
      <c r="AM95" s="65"/>
      <c r="AN95" s="65"/>
      <c r="AO95" s="66"/>
      <c r="AP95" s="66"/>
      <c r="AQ95" s="66"/>
      <c r="AR95" s="66"/>
      <c r="AS95" s="348"/>
      <c r="AT95" s="68"/>
      <c r="AU95" s="303">
        <v>925.12</v>
      </c>
      <c r="AV95" s="277">
        <v>947</v>
      </c>
      <c r="AW95" s="277">
        <v>871.84</v>
      </c>
      <c r="AX95" s="277">
        <v>877</v>
      </c>
      <c r="AY95" s="277">
        <v>877</v>
      </c>
      <c r="AZ95" s="277">
        <f>AU95+AV95+AW95+AX95+AY95</f>
        <v>4497.96</v>
      </c>
      <c r="BA95" s="68">
        <v>2020</v>
      </c>
      <c r="BB95" s="123"/>
      <c r="BC95" s="116"/>
      <c r="BD95" s="124"/>
      <c r="BE95" s="85"/>
      <c r="BF95" s="125"/>
      <c r="BG95" s="125"/>
      <c r="BH95" s="125"/>
      <c r="BI95" s="125"/>
      <c r="BJ95" s="125"/>
      <c r="BK95" s="85"/>
      <c r="BL95" s="125"/>
      <c r="BM95" s="125"/>
      <c r="BN95" s="85"/>
      <c r="BO95" s="125"/>
      <c r="BP95" s="125"/>
      <c r="BQ95" s="85"/>
      <c r="BR95" s="125"/>
      <c r="BS95" s="85"/>
      <c r="BT95" s="125"/>
      <c r="BU95" s="85"/>
      <c r="BV95" s="126"/>
      <c r="BW95" s="350"/>
      <c r="BX95" s="252"/>
    </row>
    <row r="96" spans="1:76" s="127" customFormat="1" ht="18.75" x14ac:dyDescent="0.2">
      <c r="A96" s="183">
        <v>7</v>
      </c>
      <c r="B96" s="183">
        <v>0</v>
      </c>
      <c r="C96" s="183">
        <v>1</v>
      </c>
      <c r="D96" s="183">
        <v>0</v>
      </c>
      <c r="E96" s="183">
        <v>5</v>
      </c>
      <c r="F96" s="183">
        <v>0</v>
      </c>
      <c r="G96" s="183">
        <v>3</v>
      </c>
      <c r="H96" s="183">
        <v>0</v>
      </c>
      <c r="I96" s="183">
        <v>6</v>
      </c>
      <c r="J96" s="183">
        <v>3</v>
      </c>
      <c r="K96" s="183">
        <v>0</v>
      </c>
      <c r="L96" s="183">
        <v>2</v>
      </c>
      <c r="M96" s="183">
        <v>2</v>
      </c>
      <c r="N96" s="183">
        <v>0</v>
      </c>
      <c r="O96" s="183">
        <v>0</v>
      </c>
      <c r="P96" s="183">
        <v>2</v>
      </c>
      <c r="Q96" s="183" t="s">
        <v>55</v>
      </c>
      <c r="R96" s="183"/>
      <c r="S96" s="183"/>
      <c r="T96" s="183"/>
      <c r="U96" s="64">
        <v>0</v>
      </c>
      <c r="V96" s="64">
        <v>6</v>
      </c>
      <c r="W96" s="64">
        <v>3</v>
      </c>
      <c r="X96" s="64">
        <v>0</v>
      </c>
      <c r="Y96" s="64">
        <v>2</v>
      </c>
      <c r="Z96" s="64">
        <v>0</v>
      </c>
      <c r="AA96" s="64">
        <v>0</v>
      </c>
      <c r="AB96" s="64">
        <v>4</v>
      </c>
      <c r="AC96" s="64">
        <v>0</v>
      </c>
      <c r="AD96" s="64">
        <v>0</v>
      </c>
      <c r="AE96" s="113" t="s">
        <v>176</v>
      </c>
      <c r="AF96" s="57" t="s">
        <v>58</v>
      </c>
      <c r="AG96" s="65"/>
      <c r="AH96" s="65"/>
      <c r="AI96" s="65"/>
      <c r="AJ96" s="65"/>
      <c r="AK96" s="65"/>
      <c r="AL96" s="65"/>
      <c r="AM96" s="65"/>
      <c r="AN96" s="65"/>
      <c r="AO96" s="66"/>
      <c r="AP96" s="66"/>
      <c r="AQ96" s="66"/>
      <c r="AR96" s="66"/>
      <c r="AS96" s="348"/>
      <c r="AT96" s="68"/>
      <c r="AU96" s="303">
        <v>745.02643</v>
      </c>
      <c r="AV96" s="277">
        <v>0</v>
      </c>
      <c r="AW96" s="277">
        <v>0</v>
      </c>
      <c r="AX96" s="277">
        <v>0</v>
      </c>
      <c r="AY96" s="277">
        <v>0</v>
      </c>
      <c r="AZ96" s="277">
        <f>AU96+AV96+AW96+AX96+AY96</f>
        <v>745.02643</v>
      </c>
      <c r="BA96" s="68">
        <v>2016</v>
      </c>
      <c r="BB96" s="123"/>
      <c r="BC96" s="116"/>
      <c r="BD96" s="124"/>
      <c r="BE96" s="85"/>
      <c r="BF96" s="125"/>
      <c r="BG96" s="125"/>
      <c r="BH96" s="125"/>
      <c r="BI96" s="125"/>
      <c r="BJ96" s="125"/>
      <c r="BK96" s="85"/>
      <c r="BL96" s="125"/>
      <c r="BM96" s="125"/>
      <c r="BN96" s="85"/>
      <c r="BO96" s="125"/>
      <c r="BP96" s="125"/>
      <c r="BQ96" s="85"/>
      <c r="BR96" s="125"/>
      <c r="BS96" s="85"/>
      <c r="BT96" s="125"/>
      <c r="BU96" s="85"/>
      <c r="BV96" s="126"/>
      <c r="BW96" s="350"/>
      <c r="BX96" s="252"/>
    </row>
    <row r="97" spans="1:76" s="127" customFormat="1" ht="31.5" x14ac:dyDescent="0.2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64">
        <v>0</v>
      </c>
      <c r="V97" s="64">
        <v>6</v>
      </c>
      <c r="W97" s="64">
        <v>3</v>
      </c>
      <c r="X97" s="64">
        <v>0</v>
      </c>
      <c r="Y97" s="64">
        <v>2</v>
      </c>
      <c r="Z97" s="64">
        <v>0</v>
      </c>
      <c r="AA97" s="64">
        <v>0</v>
      </c>
      <c r="AB97" s="64">
        <v>4</v>
      </c>
      <c r="AC97" s="64">
        <v>0</v>
      </c>
      <c r="AD97" s="64">
        <v>1</v>
      </c>
      <c r="AE97" s="206" t="s">
        <v>87</v>
      </c>
      <c r="AF97" s="57" t="s">
        <v>54</v>
      </c>
      <c r="AG97" s="65"/>
      <c r="AH97" s="65"/>
      <c r="AI97" s="65"/>
      <c r="AJ97" s="65"/>
      <c r="AK97" s="65"/>
      <c r="AL97" s="65"/>
      <c r="AM97" s="65"/>
      <c r="AN97" s="65"/>
      <c r="AO97" s="66"/>
      <c r="AP97" s="66"/>
      <c r="AQ97" s="66"/>
      <c r="AR97" s="66"/>
      <c r="AS97" s="348"/>
      <c r="AT97" s="68"/>
      <c r="AU97" s="295">
        <v>106</v>
      </c>
      <c r="AV97" s="162">
        <v>106</v>
      </c>
      <c r="AW97" s="162">
        <v>106</v>
      </c>
      <c r="AX97" s="162">
        <v>106</v>
      </c>
      <c r="AY97" s="162">
        <v>106</v>
      </c>
      <c r="AZ97" s="162">
        <v>530</v>
      </c>
      <c r="BA97" s="68">
        <v>2020</v>
      </c>
      <c r="BB97" s="123"/>
      <c r="BC97" s="116"/>
      <c r="BD97" s="124"/>
      <c r="BE97" s="85"/>
      <c r="BF97" s="125"/>
      <c r="BG97" s="125"/>
      <c r="BH97" s="125"/>
      <c r="BI97" s="125"/>
      <c r="BJ97" s="125"/>
      <c r="BK97" s="85"/>
      <c r="BL97" s="125"/>
      <c r="BM97" s="125"/>
      <c r="BN97" s="85"/>
      <c r="BO97" s="125"/>
      <c r="BP97" s="125"/>
      <c r="BQ97" s="85"/>
      <c r="BR97" s="125"/>
      <c r="BS97" s="85"/>
      <c r="BT97" s="125"/>
      <c r="BU97" s="85"/>
      <c r="BV97" s="126"/>
      <c r="BW97" s="350"/>
      <c r="BX97" s="252"/>
    </row>
    <row r="98" spans="1:76" s="127" customFormat="1" ht="19.5" customHeight="1" x14ac:dyDescent="0.2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64">
        <v>0</v>
      </c>
      <c r="V98" s="64">
        <v>6</v>
      </c>
      <c r="W98" s="64">
        <v>3</v>
      </c>
      <c r="X98" s="64">
        <v>0</v>
      </c>
      <c r="Y98" s="64">
        <v>2</v>
      </c>
      <c r="Z98" s="64">
        <v>0</v>
      </c>
      <c r="AA98" s="64">
        <v>0</v>
      </c>
      <c r="AB98" s="64">
        <v>5</v>
      </c>
      <c r="AC98" s="64">
        <v>0</v>
      </c>
      <c r="AD98" s="64">
        <v>0</v>
      </c>
      <c r="AE98" s="210" t="s">
        <v>164</v>
      </c>
      <c r="AF98" s="57" t="s">
        <v>58</v>
      </c>
      <c r="AG98" s="65"/>
      <c r="AH98" s="65"/>
      <c r="AI98" s="65"/>
      <c r="AJ98" s="65"/>
      <c r="AK98" s="65"/>
      <c r="AL98" s="65"/>
      <c r="AM98" s="65"/>
      <c r="AN98" s="65"/>
      <c r="AO98" s="66"/>
      <c r="AP98" s="66"/>
      <c r="AQ98" s="66"/>
      <c r="AR98" s="66"/>
      <c r="AS98" s="348"/>
      <c r="AT98" s="68"/>
      <c r="AU98" s="303">
        <f>AU100+AU101</f>
        <v>120</v>
      </c>
      <c r="AV98" s="277">
        <f>SUM(AV100:AV101)</f>
        <v>78.178550000000001</v>
      </c>
      <c r="AW98" s="277">
        <f t="shared" ref="AW98:AY98" si="16">AW100+AW101</f>
        <v>10.257</v>
      </c>
      <c r="AX98" s="277">
        <f t="shared" si="16"/>
        <v>0</v>
      </c>
      <c r="AY98" s="277">
        <f t="shared" si="16"/>
        <v>0</v>
      </c>
      <c r="AZ98" s="277">
        <f>SUM(AU98:AY98)</f>
        <v>208.43555000000001</v>
      </c>
      <c r="BA98" s="68">
        <v>2018</v>
      </c>
      <c r="BB98" s="123"/>
      <c r="BC98" s="116"/>
      <c r="BD98" s="124"/>
      <c r="BE98" s="85"/>
      <c r="BF98" s="125"/>
      <c r="BG98" s="125"/>
      <c r="BH98" s="125"/>
      <c r="BI98" s="125"/>
      <c r="BJ98" s="125"/>
      <c r="BK98" s="85"/>
      <c r="BL98" s="125"/>
      <c r="BM98" s="125"/>
      <c r="BN98" s="85"/>
      <c r="BO98" s="125"/>
      <c r="BP98" s="125"/>
      <c r="BQ98" s="85"/>
      <c r="BR98" s="125"/>
      <c r="BS98" s="85"/>
      <c r="BT98" s="125"/>
      <c r="BU98" s="85"/>
      <c r="BV98" s="126"/>
      <c r="BW98" s="350"/>
      <c r="BX98" s="252"/>
    </row>
    <row r="99" spans="1:76" s="127" customFormat="1" ht="19.5" customHeight="1" x14ac:dyDescent="0.2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210" t="s">
        <v>174</v>
      </c>
      <c r="AF99" s="57"/>
      <c r="AG99" s="65"/>
      <c r="AH99" s="65"/>
      <c r="AI99" s="65"/>
      <c r="AJ99" s="65"/>
      <c r="AK99" s="65"/>
      <c r="AL99" s="65"/>
      <c r="AM99" s="65"/>
      <c r="AN99" s="65"/>
      <c r="AO99" s="66"/>
      <c r="AP99" s="66"/>
      <c r="AQ99" s="66"/>
      <c r="AR99" s="66"/>
      <c r="AS99" s="348"/>
      <c r="AT99" s="68"/>
      <c r="AU99" s="301"/>
      <c r="AV99" s="227"/>
      <c r="AW99" s="227"/>
      <c r="AX99" s="227"/>
      <c r="AY99" s="227"/>
      <c r="AZ99" s="227"/>
      <c r="BA99" s="68"/>
      <c r="BB99" s="123"/>
      <c r="BC99" s="116"/>
      <c r="BD99" s="124"/>
      <c r="BE99" s="85"/>
      <c r="BF99" s="125"/>
      <c r="BG99" s="125"/>
      <c r="BH99" s="125"/>
      <c r="BI99" s="125"/>
      <c r="BJ99" s="125"/>
      <c r="BK99" s="85"/>
      <c r="BL99" s="125"/>
      <c r="BM99" s="125"/>
      <c r="BN99" s="85"/>
      <c r="BO99" s="125"/>
      <c r="BP99" s="125"/>
      <c r="BQ99" s="85"/>
      <c r="BR99" s="125"/>
      <c r="BS99" s="85"/>
      <c r="BT99" s="125"/>
      <c r="BU99" s="85"/>
      <c r="BV99" s="126"/>
      <c r="BW99" s="350"/>
      <c r="BX99" s="252"/>
    </row>
    <row r="100" spans="1:76" s="127" customFormat="1" ht="19.5" customHeight="1" x14ac:dyDescent="0.2">
      <c r="A100" s="183">
        <v>7</v>
      </c>
      <c r="B100" s="183">
        <v>0</v>
      </c>
      <c r="C100" s="183">
        <v>1</v>
      </c>
      <c r="D100" s="183">
        <v>0</v>
      </c>
      <c r="E100" s="183">
        <v>5</v>
      </c>
      <c r="F100" s="183">
        <v>0</v>
      </c>
      <c r="G100" s="183">
        <v>3</v>
      </c>
      <c r="H100" s="183">
        <v>0</v>
      </c>
      <c r="I100" s="183">
        <v>6</v>
      </c>
      <c r="J100" s="183">
        <v>3</v>
      </c>
      <c r="K100" s="183">
        <v>0</v>
      </c>
      <c r="L100" s="183">
        <v>2</v>
      </c>
      <c r="M100" s="183">
        <v>2</v>
      </c>
      <c r="N100" s="183">
        <v>0</v>
      </c>
      <c r="O100" s="183">
        <v>0</v>
      </c>
      <c r="P100" s="183">
        <v>3</v>
      </c>
      <c r="Q100" s="183" t="s">
        <v>55</v>
      </c>
      <c r="R100" s="183"/>
      <c r="S100" s="183"/>
      <c r="T100" s="183"/>
      <c r="U100" s="64">
        <v>0</v>
      </c>
      <c r="V100" s="64">
        <v>6</v>
      </c>
      <c r="W100" s="64">
        <v>3</v>
      </c>
      <c r="X100" s="64">
        <v>0</v>
      </c>
      <c r="Y100" s="64">
        <v>2</v>
      </c>
      <c r="Z100" s="64">
        <v>0</v>
      </c>
      <c r="AA100" s="64">
        <v>0</v>
      </c>
      <c r="AB100" s="64">
        <v>5</v>
      </c>
      <c r="AC100" s="64">
        <v>0</v>
      </c>
      <c r="AD100" s="64">
        <v>0</v>
      </c>
      <c r="AE100" s="210" t="s">
        <v>176</v>
      </c>
      <c r="AF100" s="57" t="s">
        <v>58</v>
      </c>
      <c r="AG100" s="65"/>
      <c r="AH100" s="65"/>
      <c r="AI100" s="65"/>
      <c r="AJ100" s="65"/>
      <c r="AK100" s="65"/>
      <c r="AL100" s="65"/>
      <c r="AM100" s="65"/>
      <c r="AN100" s="65"/>
      <c r="AO100" s="66"/>
      <c r="AP100" s="66"/>
      <c r="AQ100" s="66"/>
      <c r="AR100" s="66"/>
      <c r="AS100" s="348"/>
      <c r="AT100" s="68"/>
      <c r="AU100" s="303">
        <v>5</v>
      </c>
      <c r="AV100" s="277">
        <v>0</v>
      </c>
      <c r="AW100" s="277">
        <v>0</v>
      </c>
      <c r="AX100" s="277">
        <v>0</v>
      </c>
      <c r="AY100" s="277">
        <v>0</v>
      </c>
      <c r="AZ100" s="277">
        <f>SUM(AU100:AY100)</f>
        <v>5</v>
      </c>
      <c r="BA100" s="68">
        <v>2016</v>
      </c>
      <c r="BB100" s="123"/>
      <c r="BC100" s="116"/>
      <c r="BD100" s="124"/>
      <c r="BE100" s="85"/>
      <c r="BF100" s="125"/>
      <c r="BG100" s="125"/>
      <c r="BH100" s="125"/>
      <c r="BI100" s="125"/>
      <c r="BJ100" s="125"/>
      <c r="BK100" s="85"/>
      <c r="BL100" s="125"/>
      <c r="BM100" s="125"/>
      <c r="BN100" s="85"/>
      <c r="BO100" s="125"/>
      <c r="BP100" s="125"/>
      <c r="BQ100" s="85"/>
      <c r="BR100" s="125"/>
      <c r="BS100" s="85"/>
      <c r="BT100" s="125"/>
      <c r="BU100" s="85"/>
      <c r="BV100" s="126"/>
      <c r="BW100" s="350"/>
      <c r="BX100" s="252"/>
    </row>
    <row r="101" spans="1:76" s="127" customFormat="1" ht="19.5" customHeight="1" x14ac:dyDescent="0.2">
      <c r="A101" s="183">
        <v>7</v>
      </c>
      <c r="B101" s="183">
        <v>0</v>
      </c>
      <c r="C101" s="183">
        <v>1</v>
      </c>
      <c r="D101" s="183">
        <v>0</v>
      </c>
      <c r="E101" s="183">
        <v>5</v>
      </c>
      <c r="F101" s="183">
        <v>0</v>
      </c>
      <c r="G101" s="183">
        <v>3</v>
      </c>
      <c r="H101" s="183">
        <v>0</v>
      </c>
      <c r="I101" s="183">
        <v>6</v>
      </c>
      <c r="J101" s="183">
        <v>3</v>
      </c>
      <c r="K101" s="183">
        <v>0</v>
      </c>
      <c r="L101" s="183">
        <v>2</v>
      </c>
      <c r="M101" s="183">
        <v>4</v>
      </c>
      <c r="N101" s="183">
        <v>0</v>
      </c>
      <c r="O101" s="183">
        <v>0</v>
      </c>
      <c r="P101" s="183">
        <v>5</v>
      </c>
      <c r="Q101" s="183" t="s">
        <v>55</v>
      </c>
      <c r="R101" s="183"/>
      <c r="S101" s="183"/>
      <c r="T101" s="183"/>
      <c r="U101" s="64">
        <v>0</v>
      </c>
      <c r="V101" s="64">
        <v>6</v>
      </c>
      <c r="W101" s="64">
        <v>3</v>
      </c>
      <c r="X101" s="64">
        <v>0</v>
      </c>
      <c r="Y101" s="64">
        <v>2</v>
      </c>
      <c r="Z101" s="64">
        <v>0</v>
      </c>
      <c r="AA101" s="64">
        <v>0</v>
      </c>
      <c r="AB101" s="64">
        <v>5</v>
      </c>
      <c r="AC101" s="64">
        <v>0</v>
      </c>
      <c r="AD101" s="64">
        <v>0</v>
      </c>
      <c r="AE101" s="210" t="s">
        <v>189</v>
      </c>
      <c r="AF101" s="57" t="s">
        <v>58</v>
      </c>
      <c r="AG101" s="65"/>
      <c r="AH101" s="65"/>
      <c r="AI101" s="65"/>
      <c r="AJ101" s="65"/>
      <c r="AK101" s="65"/>
      <c r="AL101" s="65"/>
      <c r="AM101" s="65"/>
      <c r="AN101" s="65"/>
      <c r="AO101" s="66"/>
      <c r="AP101" s="66"/>
      <c r="AQ101" s="66"/>
      <c r="AR101" s="66"/>
      <c r="AS101" s="348"/>
      <c r="AT101" s="68"/>
      <c r="AU101" s="303">
        <v>115</v>
      </c>
      <c r="AV101" s="277">
        <v>78.178550000000001</v>
      </c>
      <c r="AW101" s="277">
        <v>10.257</v>
      </c>
      <c r="AX101" s="277">
        <v>0</v>
      </c>
      <c r="AY101" s="277">
        <v>0</v>
      </c>
      <c r="AZ101" s="277">
        <f>SUM(AU101:AY101)</f>
        <v>203.43555000000001</v>
      </c>
      <c r="BA101" s="68">
        <v>2018</v>
      </c>
      <c r="BB101" s="123"/>
      <c r="BC101" s="116"/>
      <c r="BD101" s="124"/>
      <c r="BE101" s="85"/>
      <c r="BF101" s="125"/>
      <c r="BG101" s="125"/>
      <c r="BH101" s="125"/>
      <c r="BI101" s="125"/>
      <c r="BJ101" s="125"/>
      <c r="BK101" s="85"/>
      <c r="BL101" s="125"/>
      <c r="BM101" s="125"/>
      <c r="BN101" s="85"/>
      <c r="BO101" s="125"/>
      <c r="BP101" s="125"/>
      <c r="BQ101" s="85"/>
      <c r="BR101" s="125"/>
      <c r="BS101" s="85"/>
      <c r="BT101" s="125"/>
      <c r="BU101" s="85"/>
      <c r="BV101" s="126"/>
      <c r="BW101" s="350"/>
      <c r="BX101" s="252"/>
    </row>
    <row r="102" spans="1:76" s="127" customFormat="1" ht="31.5" x14ac:dyDescent="0.2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64">
        <v>0</v>
      </c>
      <c r="V102" s="64">
        <v>6</v>
      </c>
      <c r="W102" s="64">
        <v>3</v>
      </c>
      <c r="X102" s="64">
        <v>0</v>
      </c>
      <c r="Y102" s="64">
        <v>2</v>
      </c>
      <c r="Z102" s="64">
        <v>0</v>
      </c>
      <c r="AA102" s="64">
        <v>0</v>
      </c>
      <c r="AB102" s="64">
        <v>5</v>
      </c>
      <c r="AC102" s="64">
        <v>0</v>
      </c>
      <c r="AD102" s="64">
        <v>1</v>
      </c>
      <c r="AE102" s="130" t="s">
        <v>88</v>
      </c>
      <c r="AF102" s="57" t="s">
        <v>80</v>
      </c>
      <c r="AG102" s="65"/>
      <c r="AH102" s="65"/>
      <c r="AI102" s="65"/>
      <c r="AJ102" s="65"/>
      <c r="AK102" s="65"/>
      <c r="AL102" s="65"/>
      <c r="AM102" s="65"/>
      <c r="AN102" s="65"/>
      <c r="AO102" s="66"/>
      <c r="AP102" s="66"/>
      <c r="AQ102" s="66"/>
      <c r="AR102" s="66"/>
      <c r="AS102" s="348"/>
      <c r="AT102" s="68"/>
      <c r="AU102" s="295">
        <v>2</v>
      </c>
      <c r="AV102" s="162">
        <v>2</v>
      </c>
      <c r="AW102" s="162">
        <v>1</v>
      </c>
      <c r="AX102" s="162">
        <v>0</v>
      </c>
      <c r="AY102" s="162">
        <v>0</v>
      </c>
      <c r="AZ102" s="162">
        <f>SUM(AU102:AY102)</f>
        <v>5</v>
      </c>
      <c r="BA102" s="68">
        <v>2018</v>
      </c>
      <c r="BB102" s="123"/>
      <c r="BC102" s="116"/>
      <c r="BD102" s="124"/>
      <c r="BE102" s="85"/>
      <c r="BF102" s="125"/>
      <c r="BG102" s="125"/>
      <c r="BH102" s="125"/>
      <c r="BI102" s="125"/>
      <c r="BJ102" s="125"/>
      <c r="BK102" s="85"/>
      <c r="BL102" s="125"/>
      <c r="BM102" s="125"/>
      <c r="BN102" s="85"/>
      <c r="BO102" s="125"/>
      <c r="BP102" s="125"/>
      <c r="BQ102" s="85"/>
      <c r="BR102" s="125"/>
      <c r="BS102" s="85"/>
      <c r="BT102" s="125"/>
      <c r="BU102" s="85"/>
      <c r="BV102" s="126"/>
      <c r="BW102" s="350"/>
      <c r="BX102" s="252"/>
    </row>
    <row r="103" spans="1:76" s="127" customFormat="1" ht="18.75" x14ac:dyDescent="0.2">
      <c r="A103" s="183">
        <v>7</v>
      </c>
      <c r="B103" s="183">
        <v>0</v>
      </c>
      <c r="C103" s="183">
        <v>1</v>
      </c>
      <c r="D103" s="183">
        <v>0</v>
      </c>
      <c r="E103" s="183">
        <v>5</v>
      </c>
      <c r="F103" s="183">
        <v>0</v>
      </c>
      <c r="G103" s="183">
        <v>3</v>
      </c>
      <c r="H103" s="183">
        <v>0</v>
      </c>
      <c r="I103" s="183">
        <v>6</v>
      </c>
      <c r="J103" s="183">
        <v>3</v>
      </c>
      <c r="K103" s="183">
        <v>0</v>
      </c>
      <c r="L103" s="183">
        <v>2</v>
      </c>
      <c r="M103" s="183">
        <v>4</v>
      </c>
      <c r="N103" s="183">
        <v>0</v>
      </c>
      <c r="O103" s="183">
        <v>0</v>
      </c>
      <c r="P103" s="183">
        <v>6</v>
      </c>
      <c r="Q103" s="183" t="s">
        <v>55</v>
      </c>
      <c r="R103" s="183"/>
      <c r="S103" s="183"/>
      <c r="T103" s="183"/>
      <c r="U103" s="64">
        <v>0</v>
      </c>
      <c r="V103" s="64">
        <v>6</v>
      </c>
      <c r="W103" s="64">
        <v>3</v>
      </c>
      <c r="X103" s="64">
        <v>0</v>
      </c>
      <c r="Y103" s="64">
        <v>2</v>
      </c>
      <c r="Z103" s="64">
        <v>0</v>
      </c>
      <c r="AA103" s="64">
        <v>0</v>
      </c>
      <c r="AB103" s="64">
        <v>6</v>
      </c>
      <c r="AC103" s="64">
        <v>0</v>
      </c>
      <c r="AD103" s="64">
        <v>0</v>
      </c>
      <c r="AE103" s="226" t="s">
        <v>163</v>
      </c>
      <c r="AF103" s="57" t="s">
        <v>58</v>
      </c>
      <c r="AG103" s="65"/>
      <c r="AH103" s="65"/>
      <c r="AI103" s="65"/>
      <c r="AJ103" s="65"/>
      <c r="AK103" s="65"/>
      <c r="AL103" s="65"/>
      <c r="AM103" s="65"/>
      <c r="AN103" s="65"/>
      <c r="AO103" s="66"/>
      <c r="AP103" s="66"/>
      <c r="AQ103" s="66"/>
      <c r="AR103" s="66"/>
      <c r="AS103" s="348"/>
      <c r="AT103" s="68"/>
      <c r="AU103" s="303">
        <v>14.084479999999999</v>
      </c>
      <c r="AV103" s="277">
        <v>0</v>
      </c>
      <c r="AW103" s="277">
        <v>0</v>
      </c>
      <c r="AX103" s="277">
        <v>0</v>
      </c>
      <c r="AY103" s="277">
        <v>0</v>
      </c>
      <c r="AZ103" s="277">
        <f>SUM(AU103:AY103)</f>
        <v>14.084479999999999</v>
      </c>
      <c r="BA103" s="68">
        <v>2016</v>
      </c>
      <c r="BB103" s="123"/>
      <c r="BC103" s="116"/>
      <c r="BD103" s="124"/>
      <c r="BE103" s="85"/>
      <c r="BF103" s="125"/>
      <c r="BG103" s="125"/>
      <c r="BH103" s="125"/>
      <c r="BI103" s="125"/>
      <c r="BJ103" s="125"/>
      <c r="BK103" s="85"/>
      <c r="BL103" s="125"/>
      <c r="BM103" s="125"/>
      <c r="BN103" s="85"/>
      <c r="BO103" s="125"/>
      <c r="BP103" s="125"/>
      <c r="BQ103" s="85"/>
      <c r="BR103" s="125"/>
      <c r="BS103" s="85"/>
      <c r="BT103" s="125"/>
      <c r="BU103" s="85"/>
      <c r="BV103" s="126"/>
      <c r="BW103" s="350"/>
      <c r="BX103" s="252"/>
    </row>
    <row r="104" spans="1:76" s="127" customFormat="1" ht="18.75" x14ac:dyDescent="0.2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64">
        <v>0</v>
      </c>
      <c r="V104" s="64">
        <v>6</v>
      </c>
      <c r="W104" s="64">
        <v>3</v>
      </c>
      <c r="X104" s="64">
        <v>0</v>
      </c>
      <c r="Y104" s="64">
        <v>2</v>
      </c>
      <c r="Z104" s="64">
        <v>0</v>
      </c>
      <c r="AA104" s="64">
        <v>0</v>
      </c>
      <c r="AB104" s="64">
        <v>6</v>
      </c>
      <c r="AC104" s="64">
        <v>0</v>
      </c>
      <c r="AD104" s="64">
        <v>1</v>
      </c>
      <c r="AE104" s="204" t="s">
        <v>171</v>
      </c>
      <c r="AF104" s="57" t="s">
        <v>80</v>
      </c>
      <c r="AG104" s="65"/>
      <c r="AH104" s="65"/>
      <c r="AI104" s="65"/>
      <c r="AJ104" s="65"/>
      <c r="AK104" s="65"/>
      <c r="AL104" s="65"/>
      <c r="AM104" s="65"/>
      <c r="AN104" s="65"/>
      <c r="AO104" s="66"/>
      <c r="AP104" s="66"/>
      <c r="AQ104" s="66"/>
      <c r="AR104" s="66"/>
      <c r="AS104" s="348"/>
      <c r="AT104" s="68"/>
      <c r="AU104" s="295">
        <v>3</v>
      </c>
      <c r="AV104" s="162">
        <v>0</v>
      </c>
      <c r="AW104" s="162">
        <v>0</v>
      </c>
      <c r="AX104" s="162">
        <v>0</v>
      </c>
      <c r="AY104" s="162">
        <v>0</v>
      </c>
      <c r="AZ104" s="162">
        <v>3</v>
      </c>
      <c r="BA104" s="68">
        <v>2016</v>
      </c>
      <c r="BB104" s="123"/>
      <c r="BC104" s="116"/>
      <c r="BD104" s="124"/>
      <c r="BE104" s="85"/>
      <c r="BF104" s="125"/>
      <c r="BG104" s="125"/>
      <c r="BH104" s="125"/>
      <c r="BI104" s="125"/>
      <c r="BJ104" s="125"/>
      <c r="BK104" s="85"/>
      <c r="BL104" s="125"/>
      <c r="BM104" s="125"/>
      <c r="BN104" s="85"/>
      <c r="BO104" s="125"/>
      <c r="BP104" s="125"/>
      <c r="BQ104" s="85"/>
      <c r="BR104" s="125"/>
      <c r="BS104" s="85"/>
      <c r="BT104" s="125"/>
      <c r="BU104" s="85"/>
      <c r="BV104" s="126"/>
      <c r="BW104" s="350"/>
      <c r="BX104" s="252"/>
    </row>
    <row r="105" spans="1:76" s="127" customFormat="1" ht="31.5" x14ac:dyDescent="0.2">
      <c r="A105" s="183">
        <v>7</v>
      </c>
      <c r="B105" s="183">
        <v>0</v>
      </c>
      <c r="C105" s="183">
        <v>1</v>
      </c>
      <c r="D105" s="183">
        <v>0</v>
      </c>
      <c r="E105" s="183">
        <v>1</v>
      </c>
      <c r="F105" s="183">
        <v>1</v>
      </c>
      <c r="G105" s="183">
        <v>3</v>
      </c>
      <c r="H105" s="183">
        <v>0</v>
      </c>
      <c r="I105" s="183">
        <v>6</v>
      </c>
      <c r="J105" s="183">
        <v>3</v>
      </c>
      <c r="K105" s="183">
        <v>0</v>
      </c>
      <c r="L105" s="183">
        <v>2</v>
      </c>
      <c r="M105" s="183">
        <v>4</v>
      </c>
      <c r="N105" s="183">
        <v>0</v>
      </c>
      <c r="O105" s="183">
        <v>0</v>
      </c>
      <c r="P105" s="183">
        <v>7</v>
      </c>
      <c r="Q105" s="183" t="s">
        <v>55</v>
      </c>
      <c r="R105" s="183"/>
      <c r="S105" s="183"/>
      <c r="T105" s="183"/>
      <c r="U105" s="64">
        <v>0</v>
      </c>
      <c r="V105" s="64">
        <v>6</v>
      </c>
      <c r="W105" s="64">
        <v>3</v>
      </c>
      <c r="X105" s="64">
        <v>0</v>
      </c>
      <c r="Y105" s="64">
        <v>2</v>
      </c>
      <c r="Z105" s="64">
        <v>0</v>
      </c>
      <c r="AA105" s="64">
        <v>0</v>
      </c>
      <c r="AB105" s="64">
        <v>7</v>
      </c>
      <c r="AC105" s="64">
        <v>0</v>
      </c>
      <c r="AD105" s="64">
        <v>0</v>
      </c>
      <c r="AE105" s="210" t="s">
        <v>173</v>
      </c>
      <c r="AF105" s="57" t="s">
        <v>58</v>
      </c>
      <c r="AG105" s="65"/>
      <c r="AH105" s="65"/>
      <c r="AI105" s="65"/>
      <c r="AJ105" s="65"/>
      <c r="AK105" s="65"/>
      <c r="AL105" s="65"/>
      <c r="AM105" s="65"/>
      <c r="AN105" s="65"/>
      <c r="AO105" s="66"/>
      <c r="AP105" s="66"/>
      <c r="AQ105" s="66"/>
      <c r="AR105" s="66"/>
      <c r="AS105" s="348"/>
      <c r="AT105" s="68"/>
      <c r="AU105" s="303">
        <v>75</v>
      </c>
      <c r="AV105" s="277">
        <v>0</v>
      </c>
      <c r="AW105" s="277">
        <v>0</v>
      </c>
      <c r="AX105" s="277">
        <v>0</v>
      </c>
      <c r="AY105" s="277">
        <v>0</v>
      </c>
      <c r="AZ105" s="277">
        <v>75</v>
      </c>
      <c r="BA105" s="68">
        <v>2016</v>
      </c>
      <c r="BB105" s="123"/>
      <c r="BC105" s="116"/>
      <c r="BD105" s="124"/>
      <c r="BE105" s="85"/>
      <c r="BF105" s="125"/>
      <c r="BG105" s="125"/>
      <c r="BH105" s="125"/>
      <c r="BI105" s="125"/>
      <c r="BJ105" s="125"/>
      <c r="BK105" s="85"/>
      <c r="BL105" s="125"/>
      <c r="BM105" s="125"/>
      <c r="BN105" s="85"/>
      <c r="BO105" s="125"/>
      <c r="BP105" s="125"/>
      <c r="BQ105" s="85"/>
      <c r="BR105" s="125"/>
      <c r="BS105" s="85"/>
      <c r="BT105" s="125"/>
      <c r="BU105" s="85"/>
      <c r="BV105" s="126"/>
      <c r="BW105" s="350"/>
      <c r="BX105" s="252"/>
    </row>
    <row r="106" spans="1:76" s="127" customFormat="1" ht="31.5" x14ac:dyDescent="0.2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64">
        <v>0</v>
      </c>
      <c r="V106" s="64">
        <v>6</v>
      </c>
      <c r="W106" s="64">
        <v>3</v>
      </c>
      <c r="X106" s="64">
        <v>0</v>
      </c>
      <c r="Y106" s="64">
        <v>2</v>
      </c>
      <c r="Z106" s="64">
        <v>0</v>
      </c>
      <c r="AA106" s="64">
        <v>0</v>
      </c>
      <c r="AB106" s="64">
        <v>7</v>
      </c>
      <c r="AC106" s="64">
        <v>0</v>
      </c>
      <c r="AD106" s="64">
        <v>1</v>
      </c>
      <c r="AE106" s="204" t="s">
        <v>172</v>
      </c>
      <c r="AF106" s="57" t="s">
        <v>80</v>
      </c>
      <c r="AG106" s="65"/>
      <c r="AH106" s="65"/>
      <c r="AI106" s="65"/>
      <c r="AJ106" s="65"/>
      <c r="AK106" s="65"/>
      <c r="AL106" s="65"/>
      <c r="AM106" s="65"/>
      <c r="AN106" s="65"/>
      <c r="AO106" s="66"/>
      <c r="AP106" s="66"/>
      <c r="AQ106" s="66"/>
      <c r="AR106" s="66"/>
      <c r="AS106" s="348"/>
      <c r="AT106" s="68"/>
      <c r="AU106" s="295">
        <v>1</v>
      </c>
      <c r="AV106" s="162">
        <v>0</v>
      </c>
      <c r="AW106" s="162">
        <v>0</v>
      </c>
      <c r="AX106" s="162">
        <v>0</v>
      </c>
      <c r="AY106" s="162">
        <v>0</v>
      </c>
      <c r="AZ106" s="162">
        <v>1</v>
      </c>
      <c r="BA106" s="68">
        <v>2016</v>
      </c>
      <c r="BB106" s="123"/>
      <c r="BC106" s="116"/>
      <c r="BD106" s="124"/>
      <c r="BE106" s="85"/>
      <c r="BF106" s="125"/>
      <c r="BG106" s="125"/>
      <c r="BH106" s="125"/>
      <c r="BI106" s="125"/>
      <c r="BJ106" s="125"/>
      <c r="BK106" s="85"/>
      <c r="BL106" s="125"/>
      <c r="BM106" s="125"/>
      <c r="BN106" s="85"/>
      <c r="BO106" s="125"/>
      <c r="BP106" s="125"/>
      <c r="BQ106" s="85"/>
      <c r="BR106" s="125"/>
      <c r="BS106" s="85"/>
      <c r="BT106" s="125"/>
      <c r="BU106" s="85"/>
      <c r="BV106" s="126"/>
      <c r="BW106" s="350"/>
      <c r="BX106" s="252"/>
    </row>
    <row r="107" spans="1:76" s="127" customFormat="1" ht="31.5" x14ac:dyDescent="0.2">
      <c r="A107" s="183">
        <v>7</v>
      </c>
      <c r="B107" s="183">
        <v>0</v>
      </c>
      <c r="C107" s="183">
        <v>1</v>
      </c>
      <c r="D107" s="183">
        <v>0</v>
      </c>
      <c r="E107" s="183">
        <v>4</v>
      </c>
      <c r="F107" s="183">
        <v>1</v>
      </c>
      <c r="G107" s="183">
        <v>2</v>
      </c>
      <c r="H107" s="183">
        <v>0</v>
      </c>
      <c r="I107" s="183">
        <v>6</v>
      </c>
      <c r="J107" s="183">
        <v>3</v>
      </c>
      <c r="K107" s="183">
        <v>0</v>
      </c>
      <c r="L107" s="183">
        <v>2</v>
      </c>
      <c r="M107" s="183">
        <v>4</v>
      </c>
      <c r="N107" s="183">
        <v>0</v>
      </c>
      <c r="O107" s="183">
        <v>0</v>
      </c>
      <c r="P107" s="183">
        <v>8</v>
      </c>
      <c r="Q107" s="183" t="s">
        <v>55</v>
      </c>
      <c r="R107" s="183"/>
      <c r="S107" s="183"/>
      <c r="T107" s="183"/>
      <c r="U107" s="64">
        <v>0</v>
      </c>
      <c r="V107" s="64">
        <v>6</v>
      </c>
      <c r="W107" s="64">
        <v>3</v>
      </c>
      <c r="X107" s="64">
        <v>0</v>
      </c>
      <c r="Y107" s="64">
        <v>2</v>
      </c>
      <c r="Z107" s="64">
        <v>0</v>
      </c>
      <c r="AA107" s="64">
        <v>0</v>
      </c>
      <c r="AB107" s="64">
        <v>8</v>
      </c>
      <c r="AC107" s="64">
        <v>0</v>
      </c>
      <c r="AD107" s="64">
        <v>0</v>
      </c>
      <c r="AE107" s="210" t="s">
        <v>182</v>
      </c>
      <c r="AF107" s="57" t="s">
        <v>58</v>
      </c>
      <c r="AG107" s="65"/>
      <c r="AH107" s="65"/>
      <c r="AI107" s="65"/>
      <c r="AJ107" s="65"/>
      <c r="AK107" s="65"/>
      <c r="AL107" s="65"/>
      <c r="AM107" s="65"/>
      <c r="AN107" s="65"/>
      <c r="AO107" s="66"/>
      <c r="AP107" s="66"/>
      <c r="AQ107" s="66"/>
      <c r="AR107" s="66"/>
      <c r="AS107" s="348"/>
      <c r="AT107" s="68"/>
      <c r="AU107" s="303">
        <v>40.700000000000003</v>
      </c>
      <c r="AV107" s="277">
        <v>0</v>
      </c>
      <c r="AW107" s="277">
        <v>0</v>
      </c>
      <c r="AX107" s="277">
        <v>0</v>
      </c>
      <c r="AY107" s="277">
        <v>0</v>
      </c>
      <c r="AZ107" s="277">
        <f>SUM(AU107:AY107)</f>
        <v>40.700000000000003</v>
      </c>
      <c r="BA107" s="68">
        <v>2016</v>
      </c>
      <c r="BB107" s="123"/>
      <c r="BC107" s="116"/>
      <c r="BD107" s="124"/>
      <c r="BE107" s="85"/>
      <c r="BF107" s="125"/>
      <c r="BG107" s="125"/>
      <c r="BH107" s="125"/>
      <c r="BI107" s="125"/>
      <c r="BJ107" s="125"/>
      <c r="BK107" s="85"/>
      <c r="BL107" s="125"/>
      <c r="BM107" s="125"/>
      <c r="BN107" s="85"/>
      <c r="BO107" s="125"/>
      <c r="BP107" s="125"/>
      <c r="BQ107" s="85"/>
      <c r="BR107" s="125"/>
      <c r="BS107" s="85"/>
      <c r="BT107" s="125"/>
      <c r="BU107" s="85"/>
      <c r="BV107" s="126"/>
      <c r="BW107" s="350"/>
      <c r="BX107" s="252"/>
    </row>
    <row r="108" spans="1:76" s="127" customFormat="1" ht="18.75" x14ac:dyDescent="0.2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64">
        <v>0</v>
      </c>
      <c r="V108" s="64">
        <v>6</v>
      </c>
      <c r="W108" s="64">
        <v>3</v>
      </c>
      <c r="X108" s="64">
        <v>0</v>
      </c>
      <c r="Y108" s="64">
        <v>2</v>
      </c>
      <c r="Z108" s="64">
        <v>0</v>
      </c>
      <c r="AA108" s="64">
        <v>0</v>
      </c>
      <c r="AB108" s="64">
        <v>8</v>
      </c>
      <c r="AC108" s="64">
        <v>0</v>
      </c>
      <c r="AD108" s="64">
        <v>1</v>
      </c>
      <c r="AE108" s="204" t="s">
        <v>181</v>
      </c>
      <c r="AF108" s="57" t="s">
        <v>80</v>
      </c>
      <c r="AG108" s="65"/>
      <c r="AH108" s="65"/>
      <c r="AI108" s="65"/>
      <c r="AJ108" s="65"/>
      <c r="AK108" s="65"/>
      <c r="AL108" s="65"/>
      <c r="AM108" s="65"/>
      <c r="AN108" s="65"/>
      <c r="AO108" s="66"/>
      <c r="AP108" s="66"/>
      <c r="AQ108" s="66"/>
      <c r="AR108" s="66"/>
      <c r="AS108" s="348"/>
      <c r="AT108" s="68"/>
      <c r="AU108" s="295">
        <v>1</v>
      </c>
      <c r="AV108" s="162">
        <v>0</v>
      </c>
      <c r="AW108" s="162">
        <v>0</v>
      </c>
      <c r="AX108" s="162">
        <v>0</v>
      </c>
      <c r="AY108" s="162">
        <v>0</v>
      </c>
      <c r="AZ108" s="162">
        <v>1</v>
      </c>
      <c r="BA108" s="68">
        <v>2016</v>
      </c>
      <c r="BB108" s="123"/>
      <c r="BC108" s="116"/>
      <c r="BD108" s="124"/>
      <c r="BE108" s="85"/>
      <c r="BF108" s="125"/>
      <c r="BG108" s="125"/>
      <c r="BH108" s="125"/>
      <c r="BI108" s="125"/>
      <c r="BJ108" s="125"/>
      <c r="BK108" s="85"/>
      <c r="BL108" s="125"/>
      <c r="BM108" s="125"/>
      <c r="BN108" s="85"/>
      <c r="BO108" s="125"/>
      <c r="BP108" s="125"/>
      <c r="BQ108" s="85"/>
      <c r="BR108" s="125"/>
      <c r="BS108" s="85"/>
      <c r="BT108" s="125"/>
      <c r="BU108" s="85"/>
      <c r="BV108" s="126"/>
      <c r="BW108" s="350"/>
      <c r="BX108" s="252"/>
    </row>
    <row r="109" spans="1:76" s="127" customFormat="1" ht="31.5" x14ac:dyDescent="0.2">
      <c r="A109" s="183">
        <v>7</v>
      </c>
      <c r="B109" s="183">
        <v>0</v>
      </c>
      <c r="C109" s="183">
        <v>1</v>
      </c>
      <c r="D109" s="183">
        <v>0</v>
      </c>
      <c r="E109" s="183">
        <v>4</v>
      </c>
      <c r="F109" s="183">
        <v>1</v>
      </c>
      <c r="G109" s="183">
        <v>2</v>
      </c>
      <c r="H109" s="183">
        <v>0</v>
      </c>
      <c r="I109" s="183">
        <v>6</v>
      </c>
      <c r="J109" s="183">
        <v>3</v>
      </c>
      <c r="K109" s="183">
        <v>0</v>
      </c>
      <c r="L109" s="183">
        <v>2</v>
      </c>
      <c r="M109" s="183">
        <v>4</v>
      </c>
      <c r="N109" s="183">
        <v>0</v>
      </c>
      <c r="O109" s="183">
        <v>0</v>
      </c>
      <c r="P109" s="183">
        <v>9</v>
      </c>
      <c r="Q109" s="183" t="s">
        <v>55</v>
      </c>
      <c r="R109" s="183"/>
      <c r="S109" s="183"/>
      <c r="T109" s="183"/>
      <c r="U109" s="64">
        <v>0</v>
      </c>
      <c r="V109" s="64">
        <v>6</v>
      </c>
      <c r="W109" s="64">
        <v>3</v>
      </c>
      <c r="X109" s="64">
        <v>0</v>
      </c>
      <c r="Y109" s="64">
        <v>2</v>
      </c>
      <c r="Z109" s="64">
        <v>0</v>
      </c>
      <c r="AA109" s="64">
        <v>0</v>
      </c>
      <c r="AB109" s="64">
        <v>9</v>
      </c>
      <c r="AC109" s="64">
        <v>0</v>
      </c>
      <c r="AD109" s="64">
        <v>0</v>
      </c>
      <c r="AE109" s="210" t="s">
        <v>187</v>
      </c>
      <c r="AF109" s="57" t="s">
        <v>58</v>
      </c>
      <c r="AG109" s="65"/>
      <c r="AH109" s="65"/>
      <c r="AI109" s="65"/>
      <c r="AJ109" s="65"/>
      <c r="AK109" s="65"/>
      <c r="AL109" s="65"/>
      <c r="AM109" s="65"/>
      <c r="AN109" s="65"/>
      <c r="AO109" s="66"/>
      <c r="AP109" s="66"/>
      <c r="AQ109" s="66"/>
      <c r="AR109" s="66"/>
      <c r="AS109" s="348"/>
      <c r="AT109" s="68"/>
      <c r="AU109" s="303">
        <v>17</v>
      </c>
      <c r="AV109" s="277">
        <v>0</v>
      </c>
      <c r="AW109" s="277">
        <v>20</v>
      </c>
      <c r="AX109" s="277">
        <v>0</v>
      </c>
      <c r="AY109" s="277">
        <v>0</v>
      </c>
      <c r="AZ109" s="277">
        <f>SUM(AU109:AY109)</f>
        <v>37</v>
      </c>
      <c r="BA109" s="68">
        <v>2018</v>
      </c>
      <c r="BB109" s="123"/>
      <c r="BC109" s="116"/>
      <c r="BD109" s="124"/>
      <c r="BE109" s="85"/>
      <c r="BF109" s="125"/>
      <c r="BG109" s="125"/>
      <c r="BH109" s="125"/>
      <c r="BI109" s="125"/>
      <c r="BJ109" s="125"/>
      <c r="BK109" s="85"/>
      <c r="BL109" s="125"/>
      <c r="BM109" s="125"/>
      <c r="BN109" s="85"/>
      <c r="BO109" s="125"/>
      <c r="BP109" s="125"/>
      <c r="BQ109" s="85"/>
      <c r="BR109" s="125"/>
      <c r="BS109" s="85"/>
      <c r="BT109" s="125"/>
      <c r="BU109" s="85"/>
      <c r="BV109" s="126"/>
      <c r="BW109" s="350"/>
      <c r="BX109" s="252"/>
    </row>
    <row r="110" spans="1:76" s="127" customFormat="1" ht="18" customHeight="1" x14ac:dyDescent="0.2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64">
        <v>0</v>
      </c>
      <c r="V110" s="64">
        <v>6</v>
      </c>
      <c r="W110" s="64">
        <v>3</v>
      </c>
      <c r="X110" s="64">
        <v>0</v>
      </c>
      <c r="Y110" s="64">
        <v>2</v>
      </c>
      <c r="Z110" s="64">
        <v>0</v>
      </c>
      <c r="AA110" s="64">
        <v>0</v>
      </c>
      <c r="AB110" s="64">
        <v>9</v>
      </c>
      <c r="AC110" s="64">
        <v>0</v>
      </c>
      <c r="AD110" s="64">
        <v>1</v>
      </c>
      <c r="AE110" s="204" t="s">
        <v>186</v>
      </c>
      <c r="AF110" s="57" t="s">
        <v>80</v>
      </c>
      <c r="AG110" s="65"/>
      <c r="AH110" s="65"/>
      <c r="AI110" s="65"/>
      <c r="AJ110" s="65"/>
      <c r="AK110" s="65"/>
      <c r="AL110" s="65"/>
      <c r="AM110" s="65"/>
      <c r="AN110" s="65"/>
      <c r="AO110" s="66"/>
      <c r="AP110" s="66"/>
      <c r="AQ110" s="66"/>
      <c r="AR110" s="66"/>
      <c r="AS110" s="348"/>
      <c r="AT110" s="68"/>
      <c r="AU110" s="295">
        <v>1</v>
      </c>
      <c r="AV110" s="162">
        <v>0</v>
      </c>
      <c r="AW110" s="162">
        <v>1</v>
      </c>
      <c r="AX110" s="162">
        <v>0</v>
      </c>
      <c r="AY110" s="162">
        <v>0</v>
      </c>
      <c r="AZ110" s="162">
        <f>SUM(AU110:AY110)</f>
        <v>2</v>
      </c>
      <c r="BA110" s="68">
        <v>2018</v>
      </c>
      <c r="BB110" s="123"/>
      <c r="BC110" s="116"/>
      <c r="BD110" s="124"/>
      <c r="BE110" s="85"/>
      <c r="BF110" s="125"/>
      <c r="BG110" s="125"/>
      <c r="BH110" s="125"/>
      <c r="BI110" s="125"/>
      <c r="BJ110" s="125"/>
      <c r="BK110" s="85"/>
      <c r="BL110" s="125"/>
      <c r="BM110" s="125"/>
      <c r="BN110" s="85"/>
      <c r="BO110" s="125"/>
      <c r="BP110" s="125"/>
      <c r="BQ110" s="85"/>
      <c r="BR110" s="125"/>
      <c r="BS110" s="85"/>
      <c r="BT110" s="125"/>
      <c r="BU110" s="85"/>
      <c r="BV110" s="126"/>
      <c r="BW110" s="350"/>
      <c r="BX110" s="252"/>
    </row>
    <row r="111" spans="1:76" s="127" customFormat="1" ht="41.25" customHeight="1" x14ac:dyDescent="0.2">
      <c r="A111" s="183">
        <v>7</v>
      </c>
      <c r="B111" s="183">
        <v>0</v>
      </c>
      <c r="C111" s="183">
        <v>1</v>
      </c>
      <c r="D111" s="183">
        <v>0</v>
      </c>
      <c r="E111" s="183">
        <v>1</v>
      </c>
      <c r="F111" s="183">
        <v>1</v>
      </c>
      <c r="G111" s="183">
        <v>3</v>
      </c>
      <c r="H111" s="183">
        <v>0</v>
      </c>
      <c r="I111" s="183">
        <v>6</v>
      </c>
      <c r="J111" s="183">
        <v>3</v>
      </c>
      <c r="K111" s="183">
        <v>0</v>
      </c>
      <c r="L111" s="183">
        <v>2</v>
      </c>
      <c r="M111" s="183">
        <v>4</v>
      </c>
      <c r="N111" s="183">
        <v>0</v>
      </c>
      <c r="O111" s="183">
        <v>1</v>
      </c>
      <c r="P111" s="183">
        <v>0</v>
      </c>
      <c r="Q111" s="183" t="s">
        <v>234</v>
      </c>
      <c r="R111" s="183"/>
      <c r="S111" s="183"/>
      <c r="T111" s="183"/>
      <c r="U111" s="64">
        <v>0</v>
      </c>
      <c r="V111" s="64">
        <v>6</v>
      </c>
      <c r="W111" s="64">
        <v>3</v>
      </c>
      <c r="X111" s="64">
        <v>0</v>
      </c>
      <c r="Y111" s="64">
        <v>2</v>
      </c>
      <c r="Z111" s="64">
        <v>0</v>
      </c>
      <c r="AA111" s="64">
        <v>1</v>
      </c>
      <c r="AB111" s="64">
        <v>0</v>
      </c>
      <c r="AC111" s="64">
        <v>0</v>
      </c>
      <c r="AD111" s="64">
        <v>0</v>
      </c>
      <c r="AE111" s="210" t="s">
        <v>235</v>
      </c>
      <c r="AF111" s="294" t="s">
        <v>58</v>
      </c>
      <c r="AG111" s="65"/>
      <c r="AH111" s="65"/>
      <c r="AI111" s="65"/>
      <c r="AJ111" s="65"/>
      <c r="AK111" s="65"/>
      <c r="AL111" s="65"/>
      <c r="AM111" s="65"/>
      <c r="AN111" s="65"/>
      <c r="AO111" s="66"/>
      <c r="AP111" s="66"/>
      <c r="AQ111" s="66"/>
      <c r="AR111" s="66"/>
      <c r="AS111" s="348"/>
      <c r="AT111" s="68"/>
      <c r="AU111" s="303">
        <v>0</v>
      </c>
      <c r="AV111" s="277">
        <v>0</v>
      </c>
      <c r="AW111" s="277">
        <v>100</v>
      </c>
      <c r="AX111" s="277">
        <v>0</v>
      </c>
      <c r="AY111" s="277">
        <v>0</v>
      </c>
      <c r="AZ111" s="277">
        <f>SUM(AU111:AY111)</f>
        <v>100</v>
      </c>
      <c r="BA111" s="68">
        <v>2018</v>
      </c>
      <c r="BB111" s="123"/>
      <c r="BC111" s="116"/>
      <c r="BD111" s="124"/>
      <c r="BE111" s="85"/>
      <c r="BF111" s="125"/>
      <c r="BG111" s="125"/>
      <c r="BH111" s="125"/>
      <c r="BI111" s="125"/>
      <c r="BJ111" s="125"/>
      <c r="BK111" s="85"/>
      <c r="BL111" s="125"/>
      <c r="BM111" s="125"/>
      <c r="BN111" s="85"/>
      <c r="BO111" s="125"/>
      <c r="BP111" s="125"/>
      <c r="BQ111" s="85"/>
      <c r="BR111" s="125"/>
      <c r="BS111" s="85"/>
      <c r="BT111" s="125"/>
      <c r="BU111" s="85"/>
      <c r="BV111" s="126"/>
      <c r="BW111" s="350"/>
      <c r="BX111" s="252"/>
    </row>
    <row r="112" spans="1:76" s="127" customFormat="1" ht="37.5" customHeight="1" x14ac:dyDescent="0.2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64">
        <v>0</v>
      </c>
      <c r="V112" s="64">
        <v>6</v>
      </c>
      <c r="W112" s="64">
        <v>3</v>
      </c>
      <c r="X112" s="64">
        <v>0</v>
      </c>
      <c r="Y112" s="64">
        <v>2</v>
      </c>
      <c r="Z112" s="64">
        <v>0</v>
      </c>
      <c r="AA112" s="64">
        <v>1</v>
      </c>
      <c r="AB112" s="64">
        <v>0</v>
      </c>
      <c r="AC112" s="64">
        <v>0</v>
      </c>
      <c r="AD112" s="64">
        <v>1</v>
      </c>
      <c r="AE112" s="293" t="s">
        <v>200</v>
      </c>
      <c r="AF112" s="294" t="s">
        <v>201</v>
      </c>
      <c r="AG112" s="65"/>
      <c r="AH112" s="65"/>
      <c r="AI112" s="65"/>
      <c r="AJ112" s="65"/>
      <c r="AK112" s="65"/>
      <c r="AL112" s="65"/>
      <c r="AM112" s="65"/>
      <c r="AN112" s="65"/>
      <c r="AO112" s="66"/>
      <c r="AP112" s="66"/>
      <c r="AQ112" s="66"/>
      <c r="AR112" s="66"/>
      <c r="AS112" s="348"/>
      <c r="AT112" s="68"/>
      <c r="AU112" s="295">
        <v>0</v>
      </c>
      <c r="AV112" s="162">
        <v>0</v>
      </c>
      <c r="AW112" s="295">
        <v>48080</v>
      </c>
      <c r="AX112" s="295">
        <v>0</v>
      </c>
      <c r="AY112" s="295">
        <v>0</v>
      </c>
      <c r="AZ112" s="295">
        <f>SUM(AU112:AY112)</f>
        <v>48080</v>
      </c>
      <c r="BA112" s="68">
        <v>2018</v>
      </c>
      <c r="BB112" s="123"/>
      <c r="BC112" s="116"/>
      <c r="BD112" s="124"/>
      <c r="BE112" s="85"/>
      <c r="BF112" s="125"/>
      <c r="BG112" s="125"/>
      <c r="BH112" s="125"/>
      <c r="BI112" s="125"/>
      <c r="BJ112" s="125"/>
      <c r="BK112" s="85"/>
      <c r="BL112" s="125"/>
      <c r="BM112" s="125"/>
      <c r="BN112" s="85"/>
      <c r="BO112" s="125"/>
      <c r="BP112" s="125"/>
      <c r="BQ112" s="85"/>
      <c r="BR112" s="125"/>
      <c r="BS112" s="85"/>
      <c r="BT112" s="125"/>
      <c r="BU112" s="85"/>
      <c r="BV112" s="126"/>
      <c r="BW112" s="350"/>
      <c r="BX112" s="252"/>
    </row>
    <row r="113" spans="1:76" s="127" customFormat="1" ht="17.45" customHeight="1" x14ac:dyDescent="0.2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64">
        <v>0</v>
      </c>
      <c r="V113" s="64">
        <v>6</v>
      </c>
      <c r="W113" s="64">
        <v>3</v>
      </c>
      <c r="X113" s="64">
        <v>0</v>
      </c>
      <c r="Y113" s="64">
        <v>2</v>
      </c>
      <c r="Z113" s="64">
        <v>0</v>
      </c>
      <c r="AA113" s="64">
        <v>1</v>
      </c>
      <c r="AB113" s="64">
        <v>1</v>
      </c>
      <c r="AC113" s="64">
        <v>0</v>
      </c>
      <c r="AD113" s="64">
        <v>0</v>
      </c>
      <c r="AE113" s="210" t="s">
        <v>239</v>
      </c>
      <c r="AF113" s="57" t="s">
        <v>58</v>
      </c>
      <c r="AG113" s="65"/>
      <c r="AH113" s="65"/>
      <c r="AI113" s="65"/>
      <c r="AJ113" s="65"/>
      <c r="AK113" s="65"/>
      <c r="AL113" s="65"/>
      <c r="AM113" s="65"/>
      <c r="AN113" s="65"/>
      <c r="AO113" s="66"/>
      <c r="AP113" s="66"/>
      <c r="AQ113" s="66"/>
      <c r="AR113" s="66"/>
      <c r="AS113" s="348"/>
      <c r="AT113" s="68"/>
      <c r="AU113" s="303">
        <v>0</v>
      </c>
      <c r="AV113" s="277">
        <v>321.6198</v>
      </c>
      <c r="AW113" s="303">
        <f>AW115+AW116</f>
        <v>658.38</v>
      </c>
      <c r="AX113" s="303">
        <v>0</v>
      </c>
      <c r="AY113" s="303">
        <v>0</v>
      </c>
      <c r="AZ113" s="303">
        <f t="shared" ref="AZ113:AZ124" si="17">SUM(AU113:AY113)</f>
        <v>979.99980000000005</v>
      </c>
      <c r="BA113" s="68">
        <v>2018</v>
      </c>
      <c r="BB113" s="123"/>
      <c r="BC113" s="116"/>
      <c r="BD113" s="124"/>
      <c r="BE113" s="85"/>
      <c r="BF113" s="125"/>
      <c r="BG113" s="125"/>
      <c r="BH113" s="125"/>
      <c r="BI113" s="125"/>
      <c r="BJ113" s="125"/>
      <c r="BK113" s="85"/>
      <c r="BL113" s="125"/>
      <c r="BM113" s="125"/>
      <c r="BN113" s="85"/>
      <c r="BO113" s="125"/>
      <c r="BP113" s="125"/>
      <c r="BQ113" s="85"/>
      <c r="BR113" s="125"/>
      <c r="BS113" s="85"/>
      <c r="BT113" s="125"/>
      <c r="BU113" s="85"/>
      <c r="BV113" s="126"/>
      <c r="BW113" s="350"/>
      <c r="BX113" s="252"/>
    </row>
    <row r="114" spans="1:76" s="127" customFormat="1" ht="17.45" customHeight="1" x14ac:dyDescent="0.2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64">
        <v>0</v>
      </c>
      <c r="V114" s="64">
        <v>6</v>
      </c>
      <c r="W114" s="64">
        <v>3</v>
      </c>
      <c r="X114" s="64">
        <v>0</v>
      </c>
      <c r="Y114" s="64">
        <v>2</v>
      </c>
      <c r="Z114" s="64">
        <v>0</v>
      </c>
      <c r="AA114" s="64">
        <v>1</v>
      </c>
      <c r="AB114" s="64">
        <v>1</v>
      </c>
      <c r="AC114" s="64">
        <v>0</v>
      </c>
      <c r="AD114" s="64">
        <v>0</v>
      </c>
      <c r="AE114" s="293" t="s">
        <v>174</v>
      </c>
      <c r="AF114" s="57"/>
      <c r="AG114" s="65"/>
      <c r="AH114" s="65"/>
      <c r="AI114" s="65"/>
      <c r="AJ114" s="65"/>
      <c r="AK114" s="65"/>
      <c r="AL114" s="65"/>
      <c r="AM114" s="65"/>
      <c r="AN114" s="65"/>
      <c r="AO114" s="66"/>
      <c r="AP114" s="66"/>
      <c r="AQ114" s="66"/>
      <c r="AR114" s="66"/>
      <c r="AS114" s="348"/>
      <c r="AT114" s="68"/>
      <c r="AU114" s="303"/>
      <c r="AV114" s="277"/>
      <c r="AW114" s="303"/>
      <c r="AX114" s="303"/>
      <c r="AY114" s="303"/>
      <c r="AZ114" s="303"/>
      <c r="BA114" s="68"/>
      <c r="BB114" s="123"/>
      <c r="BC114" s="116"/>
      <c r="BD114" s="124"/>
      <c r="BE114" s="85"/>
      <c r="BF114" s="125"/>
      <c r="BG114" s="125"/>
      <c r="BH114" s="125"/>
      <c r="BI114" s="125"/>
      <c r="BJ114" s="125"/>
      <c r="BK114" s="85"/>
      <c r="BL114" s="125"/>
      <c r="BM114" s="125"/>
      <c r="BN114" s="85"/>
      <c r="BO114" s="125"/>
      <c r="BP114" s="125"/>
      <c r="BQ114" s="85"/>
      <c r="BR114" s="125"/>
      <c r="BS114" s="85"/>
      <c r="BT114" s="125"/>
      <c r="BU114" s="85"/>
      <c r="BV114" s="126"/>
      <c r="BW114" s="350"/>
      <c r="BX114" s="252"/>
    </row>
    <row r="115" spans="1:76" s="127" customFormat="1" ht="17.45" customHeight="1" x14ac:dyDescent="0.2">
      <c r="A115" s="183">
        <v>7</v>
      </c>
      <c r="B115" s="183">
        <v>0</v>
      </c>
      <c r="C115" s="183">
        <v>1</v>
      </c>
      <c r="D115" s="183">
        <v>0</v>
      </c>
      <c r="E115" s="183">
        <v>5</v>
      </c>
      <c r="F115" s="183">
        <v>0</v>
      </c>
      <c r="G115" s="183">
        <v>3</v>
      </c>
      <c r="H115" s="183">
        <v>0</v>
      </c>
      <c r="I115" s="183">
        <v>6</v>
      </c>
      <c r="J115" s="183">
        <v>3</v>
      </c>
      <c r="K115" s="183">
        <v>0</v>
      </c>
      <c r="L115" s="183">
        <v>2</v>
      </c>
      <c r="M115" s="183">
        <v>2</v>
      </c>
      <c r="N115" s="183">
        <v>0</v>
      </c>
      <c r="O115" s="183">
        <v>4</v>
      </c>
      <c r="P115" s="183">
        <v>0</v>
      </c>
      <c r="Q115" s="183" t="s">
        <v>55</v>
      </c>
      <c r="R115" s="183"/>
      <c r="S115" s="183"/>
      <c r="T115" s="183"/>
      <c r="U115" s="64">
        <v>0</v>
      </c>
      <c r="V115" s="64">
        <v>6</v>
      </c>
      <c r="W115" s="64">
        <v>3</v>
      </c>
      <c r="X115" s="64">
        <v>0</v>
      </c>
      <c r="Y115" s="64">
        <v>2</v>
      </c>
      <c r="Z115" s="64">
        <v>0</v>
      </c>
      <c r="AA115" s="64">
        <v>1</v>
      </c>
      <c r="AB115" s="64">
        <v>1</v>
      </c>
      <c r="AC115" s="64">
        <v>0</v>
      </c>
      <c r="AD115" s="64">
        <v>0</v>
      </c>
      <c r="AE115" s="337" t="s">
        <v>226</v>
      </c>
      <c r="AF115" s="57" t="s">
        <v>58</v>
      </c>
      <c r="AG115" s="65"/>
      <c r="AH115" s="65"/>
      <c r="AI115" s="65"/>
      <c r="AJ115" s="65"/>
      <c r="AK115" s="65"/>
      <c r="AL115" s="65"/>
      <c r="AM115" s="65"/>
      <c r="AN115" s="65"/>
      <c r="AO115" s="66"/>
      <c r="AP115" s="66"/>
      <c r="AQ115" s="66"/>
      <c r="AR115" s="66"/>
      <c r="AS115" s="348"/>
      <c r="AT115" s="68"/>
      <c r="AU115" s="303">
        <v>0</v>
      </c>
      <c r="AV115" s="277">
        <v>321.6198</v>
      </c>
      <c r="AW115" s="303">
        <v>0</v>
      </c>
      <c r="AX115" s="303">
        <v>0</v>
      </c>
      <c r="AY115" s="303">
        <v>0</v>
      </c>
      <c r="AZ115" s="303">
        <f>SUM(AU115:AY115)</f>
        <v>321.6198</v>
      </c>
      <c r="BA115" s="68">
        <v>2017</v>
      </c>
      <c r="BB115" s="123"/>
      <c r="BC115" s="116"/>
      <c r="BD115" s="124"/>
      <c r="BE115" s="85"/>
      <c r="BF115" s="125"/>
      <c r="BG115" s="125"/>
      <c r="BH115" s="125"/>
      <c r="BI115" s="125"/>
      <c r="BJ115" s="125"/>
      <c r="BK115" s="85"/>
      <c r="BL115" s="125"/>
      <c r="BM115" s="125"/>
      <c r="BN115" s="85"/>
      <c r="BO115" s="125"/>
      <c r="BP115" s="125"/>
      <c r="BQ115" s="85"/>
      <c r="BR115" s="125"/>
      <c r="BS115" s="85"/>
      <c r="BT115" s="125"/>
      <c r="BU115" s="85"/>
      <c r="BV115" s="126"/>
      <c r="BW115" s="350"/>
      <c r="BX115" s="252"/>
    </row>
    <row r="116" spans="1:76" s="127" customFormat="1" ht="17.45" customHeight="1" x14ac:dyDescent="0.2">
      <c r="A116" s="183">
        <v>7</v>
      </c>
      <c r="B116" s="183">
        <v>0</v>
      </c>
      <c r="C116" s="183">
        <v>1</v>
      </c>
      <c r="D116" s="183">
        <v>0</v>
      </c>
      <c r="E116" s="183">
        <v>5</v>
      </c>
      <c r="F116" s="183">
        <v>0</v>
      </c>
      <c r="G116" s="183">
        <v>3</v>
      </c>
      <c r="H116" s="183">
        <v>0</v>
      </c>
      <c r="I116" s="183">
        <v>6</v>
      </c>
      <c r="J116" s="183">
        <v>3</v>
      </c>
      <c r="K116" s="183">
        <v>0</v>
      </c>
      <c r="L116" s="183">
        <v>2</v>
      </c>
      <c r="M116" s="183" t="s">
        <v>160</v>
      </c>
      <c r="N116" s="183">
        <v>0</v>
      </c>
      <c r="O116" s="183">
        <v>7</v>
      </c>
      <c r="P116" s="183">
        <v>1</v>
      </c>
      <c r="Q116" s="183" t="s">
        <v>55</v>
      </c>
      <c r="R116" s="183"/>
      <c r="S116" s="183"/>
      <c r="T116" s="183"/>
      <c r="U116" s="64">
        <v>0</v>
      </c>
      <c r="V116" s="64">
        <v>6</v>
      </c>
      <c r="W116" s="64">
        <v>3</v>
      </c>
      <c r="X116" s="64">
        <v>0</v>
      </c>
      <c r="Y116" s="64">
        <v>2</v>
      </c>
      <c r="Z116" s="64">
        <v>0</v>
      </c>
      <c r="AA116" s="64">
        <v>1</v>
      </c>
      <c r="AB116" s="64">
        <v>1</v>
      </c>
      <c r="AC116" s="64">
        <v>0</v>
      </c>
      <c r="AD116" s="64">
        <v>0</v>
      </c>
      <c r="AE116" s="337" t="s">
        <v>226</v>
      </c>
      <c r="AF116" s="57" t="s">
        <v>58</v>
      </c>
      <c r="AG116" s="65"/>
      <c r="AH116" s="65"/>
      <c r="AI116" s="65"/>
      <c r="AJ116" s="65"/>
      <c r="AK116" s="65"/>
      <c r="AL116" s="65"/>
      <c r="AM116" s="65"/>
      <c r="AN116" s="65"/>
      <c r="AO116" s="66"/>
      <c r="AP116" s="66"/>
      <c r="AQ116" s="66"/>
      <c r="AR116" s="66"/>
      <c r="AS116" s="348"/>
      <c r="AT116" s="68"/>
      <c r="AU116" s="303">
        <v>0</v>
      </c>
      <c r="AV116" s="277">
        <v>0</v>
      </c>
      <c r="AW116" s="303">
        <v>658.38</v>
      </c>
      <c r="AX116" s="303">
        <v>0</v>
      </c>
      <c r="AY116" s="303">
        <v>0</v>
      </c>
      <c r="AZ116" s="303">
        <f>SUM(AU116:AY116)</f>
        <v>658.38</v>
      </c>
      <c r="BA116" s="68">
        <v>2018</v>
      </c>
      <c r="BB116" s="123"/>
      <c r="BC116" s="116"/>
      <c r="BD116" s="124"/>
      <c r="BE116" s="85"/>
      <c r="BF116" s="125"/>
      <c r="BG116" s="125"/>
      <c r="BH116" s="125"/>
      <c r="BI116" s="125"/>
      <c r="BJ116" s="125"/>
      <c r="BK116" s="85"/>
      <c r="BL116" s="125"/>
      <c r="BM116" s="125"/>
      <c r="BN116" s="85"/>
      <c r="BO116" s="125"/>
      <c r="BP116" s="125"/>
      <c r="BQ116" s="85"/>
      <c r="BR116" s="125"/>
      <c r="BS116" s="85"/>
      <c r="BT116" s="125"/>
      <c r="BU116" s="85"/>
      <c r="BV116" s="126"/>
      <c r="BW116" s="350"/>
      <c r="BX116" s="252"/>
    </row>
    <row r="117" spans="1:76" s="127" customFormat="1" ht="39" customHeight="1" x14ac:dyDescent="0.2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64">
        <v>0</v>
      </c>
      <c r="V117" s="64">
        <v>6</v>
      </c>
      <c r="W117" s="64">
        <v>3</v>
      </c>
      <c r="X117" s="64">
        <v>0</v>
      </c>
      <c r="Y117" s="64">
        <v>2</v>
      </c>
      <c r="Z117" s="64">
        <v>0</v>
      </c>
      <c r="AA117" s="64">
        <v>1</v>
      </c>
      <c r="AB117" s="64">
        <v>1</v>
      </c>
      <c r="AC117" s="64">
        <v>0</v>
      </c>
      <c r="AD117" s="64">
        <v>1</v>
      </c>
      <c r="AE117" s="204" t="s">
        <v>206</v>
      </c>
      <c r="AF117" s="57" t="s">
        <v>80</v>
      </c>
      <c r="AG117" s="65"/>
      <c r="AH117" s="65"/>
      <c r="AI117" s="65"/>
      <c r="AJ117" s="65"/>
      <c r="AK117" s="65"/>
      <c r="AL117" s="65"/>
      <c r="AM117" s="65"/>
      <c r="AN117" s="65"/>
      <c r="AO117" s="66"/>
      <c r="AP117" s="66"/>
      <c r="AQ117" s="66"/>
      <c r="AR117" s="66"/>
      <c r="AS117" s="348"/>
      <c r="AT117" s="68"/>
      <c r="AU117" s="295">
        <v>0</v>
      </c>
      <c r="AV117" s="162">
        <v>1</v>
      </c>
      <c r="AW117" s="295">
        <v>1</v>
      </c>
      <c r="AX117" s="295">
        <v>0</v>
      </c>
      <c r="AY117" s="295">
        <v>0</v>
      </c>
      <c r="AZ117" s="295">
        <f t="shared" si="17"/>
        <v>2</v>
      </c>
      <c r="BA117" s="68">
        <v>2018</v>
      </c>
      <c r="BB117" s="123"/>
      <c r="BC117" s="116"/>
      <c r="BD117" s="124"/>
      <c r="BE117" s="85"/>
      <c r="BF117" s="125"/>
      <c r="BG117" s="125"/>
      <c r="BH117" s="125"/>
      <c r="BI117" s="125"/>
      <c r="BJ117" s="125"/>
      <c r="BK117" s="85"/>
      <c r="BL117" s="125"/>
      <c r="BM117" s="125"/>
      <c r="BN117" s="85"/>
      <c r="BO117" s="125"/>
      <c r="BP117" s="125"/>
      <c r="BQ117" s="85"/>
      <c r="BR117" s="125"/>
      <c r="BS117" s="85"/>
      <c r="BT117" s="125"/>
      <c r="BU117" s="85"/>
      <c r="BV117" s="126"/>
      <c r="BW117" s="350"/>
      <c r="BX117" s="252"/>
    </row>
    <row r="118" spans="1:76" s="127" customFormat="1" ht="39" customHeight="1" x14ac:dyDescent="0.2">
      <c r="A118" s="183">
        <v>7</v>
      </c>
      <c r="B118" s="183">
        <v>0</v>
      </c>
      <c r="C118" s="183">
        <v>1</v>
      </c>
      <c r="D118" s="183">
        <v>0</v>
      </c>
      <c r="E118" s="183">
        <v>5</v>
      </c>
      <c r="F118" s="183">
        <v>0</v>
      </c>
      <c r="G118" s="183">
        <v>3</v>
      </c>
      <c r="H118" s="183">
        <v>0</v>
      </c>
      <c r="I118" s="183">
        <v>6</v>
      </c>
      <c r="J118" s="183">
        <v>3</v>
      </c>
      <c r="K118" s="183">
        <v>0</v>
      </c>
      <c r="L118" s="183">
        <v>2</v>
      </c>
      <c r="M118" s="183">
        <v>2</v>
      </c>
      <c r="N118" s="183">
        <v>0</v>
      </c>
      <c r="O118" s="183">
        <v>4</v>
      </c>
      <c r="P118" s="183">
        <v>1</v>
      </c>
      <c r="Q118" s="183" t="s">
        <v>55</v>
      </c>
      <c r="R118" s="183"/>
      <c r="S118" s="183"/>
      <c r="T118" s="183"/>
      <c r="U118" s="64">
        <v>0</v>
      </c>
      <c r="V118" s="64">
        <v>6</v>
      </c>
      <c r="W118" s="64">
        <v>3</v>
      </c>
      <c r="X118" s="64">
        <v>0</v>
      </c>
      <c r="Y118" s="64">
        <v>2</v>
      </c>
      <c r="Z118" s="64">
        <v>0</v>
      </c>
      <c r="AA118" s="64">
        <v>1</v>
      </c>
      <c r="AB118" s="64">
        <v>2</v>
      </c>
      <c r="AC118" s="64">
        <v>0</v>
      </c>
      <c r="AD118" s="64">
        <v>0</v>
      </c>
      <c r="AE118" s="210" t="s">
        <v>240</v>
      </c>
      <c r="AF118" s="57" t="s">
        <v>58</v>
      </c>
      <c r="AG118" s="65"/>
      <c r="AH118" s="65"/>
      <c r="AI118" s="65"/>
      <c r="AJ118" s="65"/>
      <c r="AK118" s="65"/>
      <c r="AL118" s="65"/>
      <c r="AM118" s="65"/>
      <c r="AN118" s="65"/>
      <c r="AO118" s="66"/>
      <c r="AP118" s="66"/>
      <c r="AQ118" s="66"/>
      <c r="AR118" s="66"/>
      <c r="AS118" s="348"/>
      <c r="AT118" s="68"/>
      <c r="AU118" s="303">
        <v>0</v>
      </c>
      <c r="AV118" s="277">
        <v>177.6</v>
      </c>
      <c r="AW118" s="303">
        <v>0</v>
      </c>
      <c r="AX118" s="303">
        <v>0</v>
      </c>
      <c r="AY118" s="303">
        <v>0</v>
      </c>
      <c r="AZ118" s="303">
        <f t="shared" si="17"/>
        <v>177.6</v>
      </c>
      <c r="BA118" s="68">
        <v>2017</v>
      </c>
      <c r="BB118" s="123"/>
      <c r="BC118" s="116"/>
      <c r="BD118" s="124"/>
      <c r="BE118" s="85"/>
      <c r="BF118" s="125"/>
      <c r="BG118" s="125"/>
      <c r="BH118" s="125"/>
      <c r="BI118" s="125"/>
      <c r="BJ118" s="125"/>
      <c r="BK118" s="85"/>
      <c r="BL118" s="125"/>
      <c r="BM118" s="125"/>
      <c r="BN118" s="85"/>
      <c r="BO118" s="125"/>
      <c r="BP118" s="125"/>
      <c r="BQ118" s="85"/>
      <c r="BR118" s="125"/>
      <c r="BS118" s="85"/>
      <c r="BT118" s="125"/>
      <c r="BU118" s="85"/>
      <c r="BV118" s="126"/>
      <c r="BW118" s="350"/>
      <c r="BX118" s="252"/>
    </row>
    <row r="119" spans="1:76" s="127" customFormat="1" ht="39" customHeight="1" x14ac:dyDescent="0.2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64">
        <v>0</v>
      </c>
      <c r="V119" s="64">
        <v>6</v>
      </c>
      <c r="W119" s="64">
        <v>3</v>
      </c>
      <c r="X119" s="64">
        <v>0</v>
      </c>
      <c r="Y119" s="64">
        <v>2</v>
      </c>
      <c r="Z119" s="64">
        <v>0</v>
      </c>
      <c r="AA119" s="64">
        <v>1</v>
      </c>
      <c r="AB119" s="64">
        <v>2</v>
      </c>
      <c r="AC119" s="64">
        <v>0</v>
      </c>
      <c r="AD119" s="64">
        <v>1</v>
      </c>
      <c r="AE119" s="130" t="s">
        <v>88</v>
      </c>
      <c r="AF119" s="57" t="s">
        <v>80</v>
      </c>
      <c r="AG119" s="65"/>
      <c r="AH119" s="65"/>
      <c r="AI119" s="65"/>
      <c r="AJ119" s="65"/>
      <c r="AK119" s="65"/>
      <c r="AL119" s="65"/>
      <c r="AM119" s="65"/>
      <c r="AN119" s="65"/>
      <c r="AO119" s="66"/>
      <c r="AP119" s="66"/>
      <c r="AQ119" s="66"/>
      <c r="AR119" s="66"/>
      <c r="AS119" s="348"/>
      <c r="AT119" s="68"/>
      <c r="AU119" s="295">
        <v>0</v>
      </c>
      <c r="AV119" s="162">
        <v>2</v>
      </c>
      <c r="AW119" s="295">
        <v>0</v>
      </c>
      <c r="AX119" s="295">
        <v>0</v>
      </c>
      <c r="AY119" s="295">
        <v>0</v>
      </c>
      <c r="AZ119" s="295">
        <f t="shared" si="17"/>
        <v>2</v>
      </c>
      <c r="BA119" s="68">
        <v>2017</v>
      </c>
      <c r="BB119" s="123"/>
      <c r="BC119" s="116"/>
      <c r="BD119" s="124"/>
      <c r="BE119" s="85"/>
      <c r="BF119" s="125"/>
      <c r="BG119" s="125"/>
      <c r="BH119" s="125"/>
      <c r="BI119" s="125"/>
      <c r="BJ119" s="125"/>
      <c r="BK119" s="85"/>
      <c r="BL119" s="125"/>
      <c r="BM119" s="125"/>
      <c r="BN119" s="85"/>
      <c r="BO119" s="125"/>
      <c r="BP119" s="125"/>
      <c r="BQ119" s="85"/>
      <c r="BR119" s="125"/>
      <c r="BS119" s="85"/>
      <c r="BT119" s="125"/>
      <c r="BU119" s="85"/>
      <c r="BV119" s="126"/>
      <c r="BW119" s="350"/>
      <c r="BX119" s="252"/>
    </row>
    <row r="120" spans="1:76" s="127" customFormat="1" ht="39" customHeight="1" x14ac:dyDescent="0.2">
      <c r="A120" s="183">
        <v>7</v>
      </c>
      <c r="B120" s="183">
        <v>0</v>
      </c>
      <c r="C120" s="183">
        <v>1</v>
      </c>
      <c r="D120" s="183">
        <v>0</v>
      </c>
      <c r="E120" s="183">
        <v>5</v>
      </c>
      <c r="F120" s="183">
        <v>0</v>
      </c>
      <c r="G120" s="183">
        <v>3</v>
      </c>
      <c r="H120" s="183">
        <v>0</v>
      </c>
      <c r="I120" s="183">
        <v>6</v>
      </c>
      <c r="J120" s="183">
        <v>3</v>
      </c>
      <c r="K120" s="183">
        <v>0</v>
      </c>
      <c r="L120" s="183">
        <v>2</v>
      </c>
      <c r="M120" s="183">
        <v>4</v>
      </c>
      <c r="N120" s="183">
        <v>0</v>
      </c>
      <c r="O120" s="183">
        <v>1</v>
      </c>
      <c r="P120" s="183">
        <v>4</v>
      </c>
      <c r="Q120" s="183" t="s">
        <v>55</v>
      </c>
      <c r="R120" s="183"/>
      <c r="S120" s="183"/>
      <c r="T120" s="183"/>
      <c r="U120" s="64">
        <v>0</v>
      </c>
      <c r="V120" s="64">
        <v>6</v>
      </c>
      <c r="W120" s="64">
        <v>3</v>
      </c>
      <c r="X120" s="64">
        <v>0</v>
      </c>
      <c r="Y120" s="64">
        <v>2</v>
      </c>
      <c r="Z120" s="64">
        <v>0</v>
      </c>
      <c r="AA120" s="64">
        <v>1</v>
      </c>
      <c r="AB120" s="64">
        <v>3</v>
      </c>
      <c r="AC120" s="64">
        <v>0</v>
      </c>
      <c r="AD120" s="64">
        <v>0</v>
      </c>
      <c r="AE120" s="181" t="s">
        <v>241</v>
      </c>
      <c r="AF120" s="57" t="s">
        <v>58</v>
      </c>
      <c r="AG120" s="65"/>
      <c r="AH120" s="65"/>
      <c r="AI120" s="65"/>
      <c r="AJ120" s="65"/>
      <c r="AK120" s="65"/>
      <c r="AL120" s="65"/>
      <c r="AM120" s="65"/>
      <c r="AN120" s="65"/>
      <c r="AO120" s="66"/>
      <c r="AP120" s="66"/>
      <c r="AQ120" s="66"/>
      <c r="AR120" s="66"/>
      <c r="AS120" s="348"/>
      <c r="AT120" s="68"/>
      <c r="AU120" s="303">
        <v>0</v>
      </c>
      <c r="AV120" s="277">
        <v>53.537999999999997</v>
      </c>
      <c r="AW120" s="303">
        <v>16.462</v>
      </c>
      <c r="AX120" s="303">
        <v>0</v>
      </c>
      <c r="AY120" s="303">
        <v>0</v>
      </c>
      <c r="AZ120" s="303">
        <f t="shared" si="17"/>
        <v>70</v>
      </c>
      <c r="BA120" s="68">
        <v>2018</v>
      </c>
      <c r="BB120" s="123"/>
      <c r="BC120" s="116"/>
      <c r="BD120" s="124"/>
      <c r="BE120" s="85"/>
      <c r="BF120" s="125"/>
      <c r="BG120" s="125"/>
      <c r="BH120" s="125"/>
      <c r="BI120" s="125"/>
      <c r="BJ120" s="125"/>
      <c r="BK120" s="85"/>
      <c r="BL120" s="125"/>
      <c r="BM120" s="125"/>
      <c r="BN120" s="85"/>
      <c r="BO120" s="125"/>
      <c r="BP120" s="125"/>
      <c r="BQ120" s="85"/>
      <c r="BR120" s="125"/>
      <c r="BS120" s="85"/>
      <c r="BT120" s="125"/>
      <c r="BU120" s="85"/>
      <c r="BV120" s="126"/>
      <c r="BW120" s="350"/>
      <c r="BX120" s="252"/>
    </row>
    <row r="121" spans="1:76" s="127" customFormat="1" ht="39" customHeight="1" x14ac:dyDescent="0.2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64">
        <v>0</v>
      </c>
      <c r="V121" s="64">
        <v>6</v>
      </c>
      <c r="W121" s="64">
        <v>3</v>
      </c>
      <c r="X121" s="64">
        <v>0</v>
      </c>
      <c r="Y121" s="64">
        <v>2</v>
      </c>
      <c r="Z121" s="64">
        <v>0</v>
      </c>
      <c r="AA121" s="64">
        <v>1</v>
      </c>
      <c r="AB121" s="64">
        <v>3</v>
      </c>
      <c r="AC121" s="64">
        <v>0</v>
      </c>
      <c r="AD121" s="64">
        <v>1</v>
      </c>
      <c r="AE121" s="204" t="s">
        <v>206</v>
      </c>
      <c r="AF121" s="57" t="s">
        <v>80</v>
      </c>
      <c r="AG121" s="65"/>
      <c r="AH121" s="65"/>
      <c r="AI121" s="65"/>
      <c r="AJ121" s="65"/>
      <c r="AK121" s="65"/>
      <c r="AL121" s="65"/>
      <c r="AM121" s="65"/>
      <c r="AN121" s="65"/>
      <c r="AO121" s="66"/>
      <c r="AP121" s="66"/>
      <c r="AQ121" s="66"/>
      <c r="AR121" s="66"/>
      <c r="AS121" s="348"/>
      <c r="AT121" s="68"/>
      <c r="AU121" s="295">
        <v>0</v>
      </c>
      <c r="AV121" s="295">
        <v>1</v>
      </c>
      <c r="AW121" s="295">
        <v>1</v>
      </c>
      <c r="AX121" s="295">
        <v>0</v>
      </c>
      <c r="AY121" s="295">
        <v>0</v>
      </c>
      <c r="AZ121" s="295">
        <f t="shared" si="17"/>
        <v>2</v>
      </c>
      <c r="BA121" s="68">
        <v>2018</v>
      </c>
      <c r="BB121" s="123"/>
      <c r="BC121" s="116"/>
      <c r="BD121" s="124"/>
      <c r="BE121" s="85"/>
      <c r="BF121" s="125"/>
      <c r="BG121" s="125"/>
      <c r="BH121" s="125"/>
      <c r="BI121" s="125"/>
      <c r="BJ121" s="125"/>
      <c r="BK121" s="85"/>
      <c r="BL121" s="125"/>
      <c r="BM121" s="125"/>
      <c r="BN121" s="85"/>
      <c r="BO121" s="125"/>
      <c r="BP121" s="125"/>
      <c r="BQ121" s="85"/>
      <c r="BR121" s="125"/>
      <c r="BS121" s="85"/>
      <c r="BT121" s="125"/>
      <c r="BU121" s="85"/>
      <c r="BV121" s="126"/>
      <c r="BW121" s="350"/>
      <c r="BX121" s="252"/>
    </row>
    <row r="122" spans="1:76" s="127" customFormat="1" ht="63.75" customHeight="1" x14ac:dyDescent="0.2">
      <c r="A122" s="183">
        <v>7</v>
      </c>
      <c r="B122" s="183">
        <v>0</v>
      </c>
      <c r="C122" s="183">
        <v>1</v>
      </c>
      <c r="D122" s="183">
        <v>0</v>
      </c>
      <c r="E122" s="183">
        <v>5</v>
      </c>
      <c r="F122" s="183">
        <v>0</v>
      </c>
      <c r="G122" s="183">
        <v>3</v>
      </c>
      <c r="H122" s="183">
        <v>0</v>
      </c>
      <c r="I122" s="183">
        <v>6</v>
      </c>
      <c r="J122" s="183">
        <v>3</v>
      </c>
      <c r="K122" s="183">
        <v>0</v>
      </c>
      <c r="L122" s="183">
        <v>2</v>
      </c>
      <c r="M122" s="183">
        <v>1</v>
      </c>
      <c r="N122" s="183">
        <v>0</v>
      </c>
      <c r="O122" s="183">
        <v>7</v>
      </c>
      <c r="P122" s="183">
        <v>1</v>
      </c>
      <c r="Q122" s="183">
        <v>0</v>
      </c>
      <c r="R122" s="183"/>
      <c r="S122" s="183"/>
      <c r="T122" s="183"/>
      <c r="U122" s="64">
        <v>0</v>
      </c>
      <c r="V122" s="64">
        <v>6</v>
      </c>
      <c r="W122" s="64">
        <v>3</v>
      </c>
      <c r="X122" s="64">
        <v>0</v>
      </c>
      <c r="Y122" s="64">
        <v>2</v>
      </c>
      <c r="Z122" s="64">
        <v>0</v>
      </c>
      <c r="AA122" s="64">
        <v>1</v>
      </c>
      <c r="AB122" s="64">
        <v>4</v>
      </c>
      <c r="AC122" s="64">
        <v>0</v>
      </c>
      <c r="AD122" s="64">
        <v>0</v>
      </c>
      <c r="AE122" s="181" t="s">
        <v>256</v>
      </c>
      <c r="AF122" s="57" t="s">
        <v>58</v>
      </c>
      <c r="AG122" s="65"/>
      <c r="AH122" s="65"/>
      <c r="AI122" s="65"/>
      <c r="AJ122" s="65"/>
      <c r="AK122" s="65"/>
      <c r="AL122" s="65"/>
      <c r="AM122" s="65"/>
      <c r="AN122" s="65"/>
      <c r="AO122" s="66"/>
      <c r="AP122" s="66"/>
      <c r="AQ122" s="66"/>
      <c r="AR122" s="66"/>
      <c r="AS122" s="348"/>
      <c r="AT122" s="68"/>
      <c r="AU122" s="295">
        <v>0</v>
      </c>
      <c r="AV122" s="295">
        <v>0</v>
      </c>
      <c r="AW122" s="295">
        <v>1000</v>
      </c>
      <c r="AX122" s="295">
        <v>0</v>
      </c>
      <c r="AY122" s="295">
        <v>0</v>
      </c>
      <c r="AZ122" s="295">
        <f t="shared" si="17"/>
        <v>1000</v>
      </c>
      <c r="BA122" s="68">
        <v>2018</v>
      </c>
      <c r="BB122" s="123"/>
      <c r="BC122" s="116"/>
      <c r="BD122" s="124"/>
      <c r="BE122" s="85"/>
      <c r="BF122" s="125"/>
      <c r="BG122" s="125"/>
      <c r="BH122" s="125"/>
      <c r="BI122" s="125"/>
      <c r="BJ122" s="125"/>
      <c r="BK122" s="85"/>
      <c r="BL122" s="125"/>
      <c r="BM122" s="125"/>
      <c r="BN122" s="85"/>
      <c r="BO122" s="125"/>
      <c r="BP122" s="125"/>
      <c r="BQ122" s="85"/>
      <c r="BR122" s="125"/>
      <c r="BS122" s="85"/>
      <c r="BT122" s="125"/>
      <c r="BU122" s="85"/>
      <c r="BV122" s="126"/>
      <c r="BW122" s="350"/>
      <c r="BX122" s="252"/>
    </row>
    <row r="123" spans="1:76" s="127" customFormat="1" ht="39" customHeight="1" x14ac:dyDescent="0.2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64">
        <v>0</v>
      </c>
      <c r="V123" s="64">
        <v>6</v>
      </c>
      <c r="W123" s="64">
        <v>3</v>
      </c>
      <c r="X123" s="64">
        <v>0</v>
      </c>
      <c r="Y123" s="64">
        <v>2</v>
      </c>
      <c r="Z123" s="64">
        <v>0</v>
      </c>
      <c r="AA123" s="64">
        <v>1</v>
      </c>
      <c r="AB123" s="64">
        <v>4</v>
      </c>
      <c r="AC123" s="64">
        <v>0</v>
      </c>
      <c r="AD123" s="64">
        <v>1</v>
      </c>
      <c r="AE123" s="204" t="s">
        <v>206</v>
      </c>
      <c r="AF123" s="57" t="s">
        <v>80</v>
      </c>
      <c r="AG123" s="65"/>
      <c r="AH123" s="65"/>
      <c r="AI123" s="65"/>
      <c r="AJ123" s="65"/>
      <c r="AK123" s="65"/>
      <c r="AL123" s="65"/>
      <c r="AM123" s="65"/>
      <c r="AN123" s="65"/>
      <c r="AO123" s="66"/>
      <c r="AP123" s="66"/>
      <c r="AQ123" s="66"/>
      <c r="AR123" s="66"/>
      <c r="AS123" s="348"/>
      <c r="AT123" s="68"/>
      <c r="AU123" s="295">
        <v>0</v>
      </c>
      <c r="AV123" s="295">
        <v>0</v>
      </c>
      <c r="AW123" s="295">
        <v>1</v>
      </c>
      <c r="AX123" s="295">
        <v>0</v>
      </c>
      <c r="AY123" s="295">
        <v>0</v>
      </c>
      <c r="AZ123" s="295">
        <f t="shared" si="17"/>
        <v>1</v>
      </c>
      <c r="BA123" s="68">
        <v>2018</v>
      </c>
      <c r="BB123" s="123"/>
      <c r="BC123" s="116"/>
      <c r="BD123" s="124"/>
      <c r="BE123" s="85"/>
      <c r="BF123" s="125"/>
      <c r="BG123" s="125"/>
      <c r="BH123" s="125"/>
      <c r="BI123" s="125"/>
      <c r="BJ123" s="125"/>
      <c r="BK123" s="85"/>
      <c r="BL123" s="125"/>
      <c r="BM123" s="125"/>
      <c r="BN123" s="85"/>
      <c r="BO123" s="125"/>
      <c r="BP123" s="125"/>
      <c r="BQ123" s="85"/>
      <c r="BR123" s="125"/>
      <c r="BS123" s="85"/>
      <c r="BT123" s="125"/>
      <c r="BU123" s="85"/>
      <c r="BV123" s="126"/>
      <c r="BW123" s="350"/>
      <c r="BX123" s="252"/>
    </row>
    <row r="124" spans="1:76" s="127" customFormat="1" ht="47.25" x14ac:dyDescent="0.2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87">
        <v>0</v>
      </c>
      <c r="V124" s="187">
        <v>6</v>
      </c>
      <c r="W124" s="187">
        <v>3</v>
      </c>
      <c r="X124" s="187">
        <v>0</v>
      </c>
      <c r="Y124" s="187">
        <v>3</v>
      </c>
      <c r="Z124" s="187">
        <v>0</v>
      </c>
      <c r="AA124" s="187">
        <v>0</v>
      </c>
      <c r="AB124" s="187">
        <v>0</v>
      </c>
      <c r="AC124" s="187">
        <v>0</v>
      </c>
      <c r="AD124" s="187">
        <v>0</v>
      </c>
      <c r="AE124" s="176" t="s">
        <v>89</v>
      </c>
      <c r="AF124" s="286" t="s">
        <v>58</v>
      </c>
      <c r="AG124" s="65"/>
      <c r="AH124" s="65"/>
      <c r="AI124" s="65"/>
      <c r="AJ124" s="65"/>
      <c r="AK124" s="65"/>
      <c r="AL124" s="65"/>
      <c r="AM124" s="65"/>
      <c r="AN124" s="65"/>
      <c r="AO124" s="66"/>
      <c r="AP124" s="66"/>
      <c r="AQ124" s="66"/>
      <c r="AR124" s="66"/>
      <c r="AS124" s="348"/>
      <c r="AT124" s="68"/>
      <c r="AU124" s="290">
        <f>AU126+AU128</f>
        <v>269.95699999999999</v>
      </c>
      <c r="AV124" s="290">
        <f>SUM(AV132,AV130,AV128,AV126)</f>
        <v>727.66642000000002</v>
      </c>
      <c r="AW124" s="290">
        <f>SUM(AW134,AW132,AW130,AW128,AW126)</f>
        <v>438.93957999999998</v>
      </c>
      <c r="AX124" s="290">
        <f t="shared" ref="AX124:AY124" si="18">SUM(AX132,AX130,AX128,AX126)</f>
        <v>140</v>
      </c>
      <c r="AY124" s="290">
        <f t="shared" si="18"/>
        <v>140</v>
      </c>
      <c r="AZ124" s="290">
        <f t="shared" si="17"/>
        <v>1716.5630000000001</v>
      </c>
      <c r="BA124" s="289">
        <v>2020</v>
      </c>
      <c r="BB124" s="123"/>
      <c r="BC124" s="116"/>
      <c r="BD124" s="124"/>
      <c r="BE124" s="85"/>
      <c r="BF124" s="125"/>
      <c r="BG124" s="125"/>
      <c r="BH124" s="125"/>
      <c r="BI124" s="125"/>
      <c r="BJ124" s="125"/>
      <c r="BK124" s="85"/>
      <c r="BL124" s="125"/>
      <c r="BM124" s="125"/>
      <c r="BN124" s="85"/>
      <c r="BO124" s="125"/>
      <c r="BP124" s="125"/>
      <c r="BQ124" s="85"/>
      <c r="BR124" s="125"/>
      <c r="BS124" s="85"/>
      <c r="BT124" s="125"/>
      <c r="BU124" s="85"/>
      <c r="BV124" s="126"/>
      <c r="BW124" s="350"/>
      <c r="BX124" s="252"/>
    </row>
    <row r="125" spans="1:76" s="127" customFormat="1" ht="31.5" x14ac:dyDescent="0.2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64">
        <v>0</v>
      </c>
      <c r="V125" s="64">
        <v>6</v>
      </c>
      <c r="W125" s="64">
        <v>3</v>
      </c>
      <c r="X125" s="64">
        <v>0</v>
      </c>
      <c r="Y125" s="64">
        <v>3</v>
      </c>
      <c r="Z125" s="64">
        <v>0</v>
      </c>
      <c r="AA125" s="64">
        <v>0</v>
      </c>
      <c r="AB125" s="64">
        <v>0</v>
      </c>
      <c r="AC125" s="64">
        <v>0</v>
      </c>
      <c r="AD125" s="64">
        <v>1</v>
      </c>
      <c r="AE125" s="130" t="s">
        <v>90</v>
      </c>
      <c r="AF125" s="57" t="s">
        <v>91</v>
      </c>
      <c r="AG125" s="65"/>
      <c r="AH125" s="65"/>
      <c r="AI125" s="65"/>
      <c r="AJ125" s="65"/>
      <c r="AK125" s="65"/>
      <c r="AL125" s="65"/>
      <c r="AM125" s="65"/>
      <c r="AN125" s="65"/>
      <c r="AO125" s="66"/>
      <c r="AP125" s="66"/>
      <c r="AQ125" s="66"/>
      <c r="AR125" s="66"/>
      <c r="AS125" s="348"/>
      <c r="AT125" s="68"/>
      <c r="AU125" s="295">
        <v>15</v>
      </c>
      <c r="AV125" s="162">
        <v>15</v>
      </c>
      <c r="AW125" s="162">
        <v>15</v>
      </c>
      <c r="AX125" s="162">
        <v>15</v>
      </c>
      <c r="AY125" s="162">
        <v>15</v>
      </c>
      <c r="AZ125" s="162">
        <v>75</v>
      </c>
      <c r="BA125" s="68">
        <v>2020</v>
      </c>
      <c r="BB125" s="123"/>
      <c r="BC125" s="116"/>
      <c r="BD125" s="124"/>
      <c r="BE125" s="85"/>
      <c r="BF125" s="125"/>
      <c r="BG125" s="125"/>
      <c r="BH125" s="125"/>
      <c r="BI125" s="125"/>
      <c r="BJ125" s="125"/>
      <c r="BK125" s="85"/>
      <c r="BL125" s="125"/>
      <c r="BM125" s="125"/>
      <c r="BN125" s="85"/>
      <c r="BO125" s="125"/>
      <c r="BP125" s="125"/>
      <c r="BQ125" s="85"/>
      <c r="BR125" s="125"/>
      <c r="BS125" s="85"/>
      <c r="BT125" s="125"/>
      <c r="BU125" s="85"/>
      <c r="BV125" s="126"/>
      <c r="BW125" s="350"/>
      <c r="BX125" s="252"/>
    </row>
    <row r="126" spans="1:76" s="127" customFormat="1" ht="31.5" x14ac:dyDescent="0.2">
      <c r="A126" s="183">
        <v>7</v>
      </c>
      <c r="B126" s="183">
        <v>0</v>
      </c>
      <c r="C126" s="183">
        <v>1</v>
      </c>
      <c r="D126" s="183">
        <v>0</v>
      </c>
      <c r="E126" s="183">
        <v>5</v>
      </c>
      <c r="F126" s="183">
        <v>0</v>
      </c>
      <c r="G126" s="183">
        <v>1</v>
      </c>
      <c r="H126" s="183">
        <v>0</v>
      </c>
      <c r="I126" s="183">
        <v>6</v>
      </c>
      <c r="J126" s="183">
        <v>3</v>
      </c>
      <c r="K126" s="183">
        <v>0</v>
      </c>
      <c r="L126" s="183">
        <v>3</v>
      </c>
      <c r="M126" s="183">
        <v>4</v>
      </c>
      <c r="N126" s="183">
        <v>0</v>
      </c>
      <c r="O126" s="183">
        <v>0</v>
      </c>
      <c r="P126" s="183">
        <v>1</v>
      </c>
      <c r="Q126" s="183" t="s">
        <v>55</v>
      </c>
      <c r="R126" s="183"/>
      <c r="S126" s="183"/>
      <c r="T126" s="183"/>
      <c r="U126" s="64">
        <v>0</v>
      </c>
      <c r="V126" s="64">
        <v>6</v>
      </c>
      <c r="W126" s="64">
        <v>3</v>
      </c>
      <c r="X126" s="64">
        <v>0</v>
      </c>
      <c r="Y126" s="64">
        <v>3</v>
      </c>
      <c r="Z126" s="64">
        <v>0</v>
      </c>
      <c r="AA126" s="64">
        <v>0</v>
      </c>
      <c r="AB126" s="64">
        <v>1</v>
      </c>
      <c r="AC126" s="64">
        <v>0</v>
      </c>
      <c r="AD126" s="64">
        <v>0</v>
      </c>
      <c r="AE126" s="207" t="s">
        <v>92</v>
      </c>
      <c r="AF126" s="57" t="s">
        <v>58</v>
      </c>
      <c r="AG126" s="65"/>
      <c r="AH126" s="65"/>
      <c r="AI126" s="65"/>
      <c r="AJ126" s="65"/>
      <c r="AK126" s="65"/>
      <c r="AL126" s="65"/>
      <c r="AM126" s="65"/>
      <c r="AN126" s="65"/>
      <c r="AO126" s="66"/>
      <c r="AP126" s="66"/>
      <c r="AQ126" s="66"/>
      <c r="AR126" s="66"/>
      <c r="AS126" s="348"/>
      <c r="AT126" s="68"/>
      <c r="AU126" s="303">
        <v>130</v>
      </c>
      <c r="AV126" s="277">
        <v>144.51262</v>
      </c>
      <c r="AW126" s="277">
        <v>162.25076999999999</v>
      </c>
      <c r="AX126" s="277">
        <v>140</v>
      </c>
      <c r="AY126" s="277">
        <v>140</v>
      </c>
      <c r="AZ126" s="277">
        <f>SUM(AU126:AY126)</f>
        <v>716.76338999999996</v>
      </c>
      <c r="BA126" s="68">
        <v>2020</v>
      </c>
      <c r="BB126" s="123"/>
      <c r="BC126" s="116"/>
      <c r="BD126" s="124"/>
      <c r="BE126" s="85"/>
      <c r="BF126" s="125"/>
      <c r="BG126" s="125"/>
      <c r="BH126" s="125"/>
      <c r="BI126" s="125"/>
      <c r="BJ126" s="125"/>
      <c r="BK126" s="85"/>
      <c r="BL126" s="125"/>
      <c r="BM126" s="125"/>
      <c r="BN126" s="85"/>
      <c r="BO126" s="125"/>
      <c r="BP126" s="125"/>
      <c r="BQ126" s="85"/>
      <c r="BR126" s="125"/>
      <c r="BS126" s="85"/>
      <c r="BT126" s="125"/>
      <c r="BU126" s="85"/>
      <c r="BV126" s="126"/>
      <c r="BW126" s="350"/>
      <c r="BX126" s="252"/>
    </row>
    <row r="127" spans="1:76" s="127" customFormat="1" ht="32.25" customHeight="1" x14ac:dyDescent="0.2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64">
        <v>0</v>
      </c>
      <c r="V127" s="64">
        <v>6</v>
      </c>
      <c r="W127" s="64">
        <v>3</v>
      </c>
      <c r="X127" s="64">
        <v>0</v>
      </c>
      <c r="Y127" s="64">
        <v>3</v>
      </c>
      <c r="Z127" s="64">
        <v>0</v>
      </c>
      <c r="AA127" s="64">
        <v>0</v>
      </c>
      <c r="AB127" s="64">
        <v>1</v>
      </c>
      <c r="AC127" s="64">
        <v>0</v>
      </c>
      <c r="AD127" s="64">
        <v>1</v>
      </c>
      <c r="AE127" s="206" t="s">
        <v>93</v>
      </c>
      <c r="AF127" s="57" t="s">
        <v>80</v>
      </c>
      <c r="AG127" s="65"/>
      <c r="AH127" s="65"/>
      <c r="AI127" s="65"/>
      <c r="AJ127" s="65"/>
      <c r="AK127" s="65"/>
      <c r="AL127" s="65"/>
      <c r="AM127" s="65"/>
      <c r="AN127" s="65"/>
      <c r="AO127" s="66"/>
      <c r="AP127" s="66"/>
      <c r="AQ127" s="66"/>
      <c r="AR127" s="66"/>
      <c r="AS127" s="348"/>
      <c r="AT127" s="68"/>
      <c r="AU127" s="295">
        <v>15</v>
      </c>
      <c r="AV127" s="57">
        <v>15</v>
      </c>
      <c r="AW127" s="57">
        <v>15</v>
      </c>
      <c r="AX127" s="57">
        <v>15</v>
      </c>
      <c r="AY127" s="57">
        <v>15</v>
      </c>
      <c r="AZ127" s="68">
        <v>75</v>
      </c>
      <c r="BA127" s="68">
        <v>2020</v>
      </c>
      <c r="BB127" s="123"/>
      <c r="BC127" s="116"/>
      <c r="BD127" s="124"/>
      <c r="BE127" s="85"/>
      <c r="BF127" s="125"/>
      <c r="BG127" s="125"/>
      <c r="BH127" s="125"/>
      <c r="BI127" s="125"/>
      <c r="BJ127" s="125"/>
      <c r="BK127" s="85"/>
      <c r="BL127" s="125"/>
      <c r="BM127" s="125"/>
      <c r="BN127" s="85"/>
      <c r="BO127" s="125"/>
      <c r="BP127" s="125"/>
      <c r="BQ127" s="85"/>
      <c r="BR127" s="125"/>
      <c r="BS127" s="85"/>
      <c r="BT127" s="125"/>
      <c r="BU127" s="85"/>
      <c r="BV127" s="126"/>
      <c r="BW127" s="350"/>
      <c r="BX127" s="252"/>
    </row>
    <row r="128" spans="1:76" s="127" customFormat="1" ht="48" customHeight="1" x14ac:dyDescent="0.2">
      <c r="A128" s="183">
        <v>7</v>
      </c>
      <c r="B128" s="183">
        <v>0</v>
      </c>
      <c r="C128" s="183">
        <v>1</v>
      </c>
      <c r="D128" s="183">
        <v>1</v>
      </c>
      <c r="E128" s="183">
        <v>4</v>
      </c>
      <c r="F128" s="183">
        <v>0</v>
      </c>
      <c r="G128" s="183">
        <v>3</v>
      </c>
      <c r="H128" s="183">
        <v>0</v>
      </c>
      <c r="I128" s="183">
        <v>6</v>
      </c>
      <c r="J128" s="183">
        <v>3</v>
      </c>
      <c r="K128" s="183">
        <v>0</v>
      </c>
      <c r="L128" s="183">
        <v>3</v>
      </c>
      <c r="M128" s="183">
        <v>4</v>
      </c>
      <c r="N128" s="183">
        <v>0</v>
      </c>
      <c r="O128" s="183">
        <v>0</v>
      </c>
      <c r="P128" s="183">
        <v>2</v>
      </c>
      <c r="Q128" s="183" t="s">
        <v>137</v>
      </c>
      <c r="R128" s="183"/>
      <c r="S128" s="183"/>
      <c r="T128" s="183"/>
      <c r="U128" s="64">
        <v>0</v>
      </c>
      <c r="V128" s="64">
        <v>6</v>
      </c>
      <c r="W128" s="64">
        <v>3</v>
      </c>
      <c r="X128" s="64">
        <v>0</v>
      </c>
      <c r="Y128" s="64">
        <v>3</v>
      </c>
      <c r="Z128" s="64">
        <v>0</v>
      </c>
      <c r="AA128" s="64">
        <v>0</v>
      </c>
      <c r="AB128" s="64">
        <v>2</v>
      </c>
      <c r="AC128" s="64">
        <v>0</v>
      </c>
      <c r="AD128" s="64">
        <v>0</v>
      </c>
      <c r="AE128" s="225" t="s">
        <v>94</v>
      </c>
      <c r="AF128" s="57" t="s">
        <v>58</v>
      </c>
      <c r="AG128" s="65"/>
      <c r="AH128" s="65"/>
      <c r="AI128" s="65"/>
      <c r="AJ128" s="65"/>
      <c r="AK128" s="65"/>
      <c r="AL128" s="65"/>
      <c r="AM128" s="65"/>
      <c r="AN128" s="65"/>
      <c r="AO128" s="66"/>
      <c r="AP128" s="66"/>
      <c r="AQ128" s="66"/>
      <c r="AR128" s="66"/>
      <c r="AS128" s="348"/>
      <c r="AT128" s="68"/>
      <c r="AU128" s="303">
        <v>139.95699999999999</v>
      </c>
      <c r="AV128" s="277">
        <v>139.95699999999999</v>
      </c>
      <c r="AW128" s="277">
        <v>139.95699999999999</v>
      </c>
      <c r="AX128" s="277">
        <v>0</v>
      </c>
      <c r="AY128" s="277">
        <v>0</v>
      </c>
      <c r="AZ128" s="277">
        <f>SUM(AU128:AY128)</f>
        <v>419.87099999999998</v>
      </c>
      <c r="BA128" s="68">
        <v>2018</v>
      </c>
      <c r="BB128" s="123"/>
      <c r="BC128" s="116"/>
      <c r="BD128" s="124"/>
      <c r="BE128" s="85"/>
      <c r="BF128" s="125"/>
      <c r="BG128" s="125"/>
      <c r="BH128" s="125"/>
      <c r="BI128" s="125"/>
      <c r="BJ128" s="125"/>
      <c r="BK128" s="85"/>
      <c r="BL128" s="125"/>
      <c r="BM128" s="125"/>
      <c r="BN128" s="85"/>
      <c r="BO128" s="125"/>
      <c r="BP128" s="125"/>
      <c r="BQ128" s="85"/>
      <c r="BR128" s="125"/>
      <c r="BS128" s="85"/>
      <c r="BT128" s="125"/>
      <c r="BU128" s="85"/>
      <c r="BV128" s="126"/>
      <c r="BW128" s="350"/>
      <c r="BX128" s="252"/>
    </row>
    <row r="129" spans="1:76" s="127" customFormat="1" ht="29.25" customHeight="1" x14ac:dyDescent="0.2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64">
        <v>0</v>
      </c>
      <c r="V129" s="64">
        <v>6</v>
      </c>
      <c r="W129" s="64">
        <v>3</v>
      </c>
      <c r="X129" s="64">
        <v>0</v>
      </c>
      <c r="Y129" s="64">
        <v>3</v>
      </c>
      <c r="Z129" s="64">
        <v>0</v>
      </c>
      <c r="AA129" s="64">
        <v>0</v>
      </c>
      <c r="AB129" s="64">
        <v>2</v>
      </c>
      <c r="AC129" s="64">
        <v>0</v>
      </c>
      <c r="AD129" s="211">
        <v>1</v>
      </c>
      <c r="AE129" s="212" t="s">
        <v>95</v>
      </c>
      <c r="AF129" s="220" t="s">
        <v>54</v>
      </c>
      <c r="AG129" s="65"/>
      <c r="AH129" s="65"/>
      <c r="AI129" s="65"/>
      <c r="AJ129" s="65"/>
      <c r="AK129" s="65"/>
      <c r="AL129" s="65"/>
      <c r="AM129" s="65"/>
      <c r="AN129" s="65"/>
      <c r="AO129" s="66"/>
      <c r="AP129" s="66"/>
      <c r="AQ129" s="66"/>
      <c r="AR129" s="66"/>
      <c r="AS129" s="348"/>
      <c r="AT129" s="68"/>
      <c r="AU129" s="295">
        <v>50</v>
      </c>
      <c r="AV129" s="162">
        <v>45</v>
      </c>
      <c r="AW129" s="162">
        <v>45</v>
      </c>
      <c r="AX129" s="162">
        <v>0</v>
      </c>
      <c r="AY129" s="162">
        <v>0</v>
      </c>
      <c r="AZ129" s="162">
        <f>SUM(AU129:AY129)</f>
        <v>140</v>
      </c>
      <c r="BA129" s="68">
        <v>2018</v>
      </c>
      <c r="BB129" s="123"/>
      <c r="BC129" s="116"/>
      <c r="BD129" s="124"/>
      <c r="BE129" s="85"/>
      <c r="BF129" s="125"/>
      <c r="BG129" s="125"/>
      <c r="BH129" s="125"/>
      <c r="BI129" s="125"/>
      <c r="BJ129" s="125"/>
      <c r="BK129" s="85"/>
      <c r="BL129" s="125"/>
      <c r="BM129" s="125"/>
      <c r="BN129" s="85"/>
      <c r="BO129" s="125"/>
      <c r="BP129" s="125"/>
      <c r="BQ129" s="85"/>
      <c r="BR129" s="125"/>
      <c r="BS129" s="85"/>
      <c r="BT129" s="125"/>
      <c r="BU129" s="85"/>
      <c r="BV129" s="126"/>
      <c r="BW129" s="350"/>
      <c r="BX129" s="252"/>
    </row>
    <row r="130" spans="1:76" s="127" customFormat="1" ht="39" customHeight="1" x14ac:dyDescent="0.2">
      <c r="A130" s="183">
        <v>7</v>
      </c>
      <c r="B130" s="183">
        <v>0</v>
      </c>
      <c r="C130" s="183">
        <v>1</v>
      </c>
      <c r="D130" s="183">
        <v>0</v>
      </c>
      <c r="E130" s="183">
        <v>5</v>
      </c>
      <c r="F130" s="183">
        <v>0</v>
      </c>
      <c r="G130" s="183">
        <v>1</v>
      </c>
      <c r="H130" s="183">
        <v>0</v>
      </c>
      <c r="I130" s="183">
        <v>6</v>
      </c>
      <c r="J130" s="183">
        <v>3</v>
      </c>
      <c r="K130" s="183">
        <v>0</v>
      </c>
      <c r="L130" s="183">
        <v>3</v>
      </c>
      <c r="M130" s="183">
        <v>2</v>
      </c>
      <c r="N130" s="183">
        <v>0</v>
      </c>
      <c r="O130" s="183">
        <v>0</v>
      </c>
      <c r="P130" s="183">
        <v>1</v>
      </c>
      <c r="Q130" s="183" t="s">
        <v>55</v>
      </c>
      <c r="R130" s="183"/>
      <c r="S130" s="183"/>
      <c r="T130" s="183"/>
      <c r="U130" s="64">
        <v>0</v>
      </c>
      <c r="V130" s="64">
        <v>6</v>
      </c>
      <c r="W130" s="64">
        <v>3</v>
      </c>
      <c r="X130" s="64">
        <v>0</v>
      </c>
      <c r="Y130" s="64">
        <v>3</v>
      </c>
      <c r="Z130" s="64">
        <v>0</v>
      </c>
      <c r="AA130" s="64">
        <v>0</v>
      </c>
      <c r="AB130" s="64">
        <v>3</v>
      </c>
      <c r="AC130" s="64">
        <v>0</v>
      </c>
      <c r="AD130" s="64">
        <v>0</v>
      </c>
      <c r="AE130" s="225" t="s">
        <v>222</v>
      </c>
      <c r="AF130" s="57" t="s">
        <v>58</v>
      </c>
      <c r="AG130" s="65"/>
      <c r="AH130" s="65"/>
      <c r="AI130" s="65"/>
      <c r="AJ130" s="65"/>
      <c r="AK130" s="65"/>
      <c r="AL130" s="65"/>
      <c r="AM130" s="65"/>
      <c r="AN130" s="65"/>
      <c r="AO130" s="66"/>
      <c r="AP130" s="66"/>
      <c r="AQ130" s="66"/>
      <c r="AR130" s="66"/>
      <c r="AS130" s="348"/>
      <c r="AT130" s="68"/>
      <c r="AU130" s="295">
        <v>0</v>
      </c>
      <c r="AV130" s="162">
        <v>410</v>
      </c>
      <c r="AW130" s="162">
        <v>0</v>
      </c>
      <c r="AX130" s="162">
        <v>0</v>
      </c>
      <c r="AY130" s="162">
        <v>0</v>
      </c>
      <c r="AZ130" s="162">
        <v>410</v>
      </c>
      <c r="BA130" s="68">
        <v>2017</v>
      </c>
      <c r="BB130" s="123"/>
      <c r="BC130" s="116"/>
      <c r="BD130" s="124"/>
      <c r="BE130" s="85"/>
      <c r="BF130" s="125"/>
      <c r="BG130" s="125"/>
      <c r="BH130" s="125"/>
      <c r="BI130" s="125"/>
      <c r="BJ130" s="125"/>
      <c r="BK130" s="85"/>
      <c r="BL130" s="125"/>
      <c r="BM130" s="125"/>
      <c r="BN130" s="85"/>
      <c r="BO130" s="125"/>
      <c r="BP130" s="125"/>
      <c r="BQ130" s="85"/>
      <c r="BR130" s="125"/>
      <c r="BS130" s="85"/>
      <c r="BT130" s="125"/>
      <c r="BU130" s="85"/>
      <c r="BV130" s="126"/>
      <c r="BW130" s="350"/>
      <c r="BX130" s="252"/>
    </row>
    <row r="131" spans="1:76" s="127" customFormat="1" ht="22.5" customHeight="1" x14ac:dyDescent="0.2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64">
        <v>0</v>
      </c>
      <c r="V131" s="64">
        <v>6</v>
      </c>
      <c r="W131" s="64">
        <v>3</v>
      </c>
      <c r="X131" s="64">
        <v>0</v>
      </c>
      <c r="Y131" s="64">
        <v>3</v>
      </c>
      <c r="Z131" s="64">
        <v>0</v>
      </c>
      <c r="AA131" s="64">
        <v>0</v>
      </c>
      <c r="AB131" s="64">
        <v>3</v>
      </c>
      <c r="AC131" s="64">
        <v>0</v>
      </c>
      <c r="AD131" s="211">
        <v>1</v>
      </c>
      <c r="AE131" s="212" t="s">
        <v>223</v>
      </c>
      <c r="AF131" s="220" t="s">
        <v>54</v>
      </c>
      <c r="AG131" s="65"/>
      <c r="AH131" s="65"/>
      <c r="AI131" s="65"/>
      <c r="AJ131" s="65"/>
      <c r="AK131" s="65"/>
      <c r="AL131" s="65"/>
      <c r="AM131" s="65"/>
      <c r="AN131" s="65"/>
      <c r="AO131" s="66"/>
      <c r="AP131" s="66"/>
      <c r="AQ131" s="66"/>
      <c r="AR131" s="66"/>
      <c r="AS131" s="348"/>
      <c r="AT131" s="68"/>
      <c r="AU131" s="295">
        <v>0</v>
      </c>
      <c r="AV131" s="162">
        <v>1</v>
      </c>
      <c r="AW131" s="162">
        <v>0</v>
      </c>
      <c r="AX131" s="162">
        <v>0</v>
      </c>
      <c r="AY131" s="162">
        <v>0</v>
      </c>
      <c r="AZ131" s="162">
        <v>1</v>
      </c>
      <c r="BA131" s="68">
        <v>2017</v>
      </c>
      <c r="BB131" s="123"/>
      <c r="BC131" s="116"/>
      <c r="BD131" s="124"/>
      <c r="BE131" s="85"/>
      <c r="BF131" s="125"/>
      <c r="BG131" s="125"/>
      <c r="BH131" s="125"/>
      <c r="BI131" s="125"/>
      <c r="BJ131" s="125"/>
      <c r="BK131" s="85"/>
      <c r="BL131" s="125"/>
      <c r="BM131" s="125"/>
      <c r="BN131" s="85"/>
      <c r="BO131" s="125"/>
      <c r="BP131" s="125"/>
      <c r="BQ131" s="85"/>
      <c r="BR131" s="125"/>
      <c r="BS131" s="85"/>
      <c r="BT131" s="125"/>
      <c r="BU131" s="85"/>
      <c r="BV131" s="126"/>
      <c r="BW131" s="350"/>
      <c r="BX131" s="252"/>
    </row>
    <row r="132" spans="1:76" s="127" customFormat="1" ht="33" customHeight="1" x14ac:dyDescent="0.2">
      <c r="A132" s="183">
        <v>7</v>
      </c>
      <c r="B132" s="183">
        <v>0</v>
      </c>
      <c r="C132" s="183">
        <v>1</v>
      </c>
      <c r="D132" s="183">
        <v>0</v>
      </c>
      <c r="E132" s="183">
        <v>1</v>
      </c>
      <c r="F132" s="183">
        <v>1</v>
      </c>
      <c r="G132" s="183">
        <v>3</v>
      </c>
      <c r="H132" s="183">
        <v>0</v>
      </c>
      <c r="I132" s="183">
        <v>6</v>
      </c>
      <c r="J132" s="183">
        <v>3</v>
      </c>
      <c r="K132" s="183">
        <v>0</v>
      </c>
      <c r="L132" s="183">
        <v>3</v>
      </c>
      <c r="M132" s="183">
        <v>2</v>
      </c>
      <c r="N132" s="183">
        <v>0</v>
      </c>
      <c r="O132" s="183">
        <v>4</v>
      </c>
      <c r="P132" s="183">
        <v>0</v>
      </c>
      <c r="Q132" s="183" t="s">
        <v>55</v>
      </c>
      <c r="R132" s="183"/>
      <c r="S132" s="183"/>
      <c r="T132" s="183"/>
      <c r="U132" s="64">
        <v>0</v>
      </c>
      <c r="V132" s="64">
        <v>6</v>
      </c>
      <c r="W132" s="64">
        <v>3</v>
      </c>
      <c r="X132" s="64">
        <v>0</v>
      </c>
      <c r="Y132" s="64">
        <v>3</v>
      </c>
      <c r="Z132" s="64">
        <v>0</v>
      </c>
      <c r="AA132" s="64">
        <v>0</v>
      </c>
      <c r="AB132" s="64">
        <v>4</v>
      </c>
      <c r="AC132" s="64">
        <v>0</v>
      </c>
      <c r="AD132" s="64">
        <v>0</v>
      </c>
      <c r="AE132" s="225" t="s">
        <v>224</v>
      </c>
      <c r="AF132" s="57" t="s">
        <v>58</v>
      </c>
      <c r="AG132" s="65"/>
      <c r="AH132" s="65"/>
      <c r="AI132" s="65"/>
      <c r="AJ132" s="65"/>
      <c r="AK132" s="65"/>
      <c r="AL132" s="65"/>
      <c r="AM132" s="65"/>
      <c r="AN132" s="65"/>
      <c r="AO132" s="66"/>
      <c r="AP132" s="66"/>
      <c r="AQ132" s="66"/>
      <c r="AR132" s="66"/>
      <c r="AS132" s="348"/>
      <c r="AT132" s="68"/>
      <c r="AU132" s="295">
        <v>0</v>
      </c>
      <c r="AV132" s="162">
        <v>33.196800000000003</v>
      </c>
      <c r="AW132" s="162">
        <v>0</v>
      </c>
      <c r="AX132" s="162">
        <v>0</v>
      </c>
      <c r="AY132" s="162">
        <v>0</v>
      </c>
      <c r="AZ132" s="162">
        <f>SUM(AU132:AY132)</f>
        <v>33.196800000000003</v>
      </c>
      <c r="BA132" s="68">
        <v>2017</v>
      </c>
      <c r="BB132" s="123"/>
      <c r="BC132" s="116"/>
      <c r="BD132" s="124"/>
      <c r="BE132" s="85"/>
      <c r="BF132" s="125"/>
      <c r="BG132" s="125"/>
      <c r="BH132" s="125"/>
      <c r="BI132" s="125"/>
      <c r="BJ132" s="125"/>
      <c r="BK132" s="85"/>
      <c r="BL132" s="125"/>
      <c r="BM132" s="125"/>
      <c r="BN132" s="85"/>
      <c r="BO132" s="125"/>
      <c r="BP132" s="125"/>
      <c r="BQ132" s="85"/>
      <c r="BR132" s="125"/>
      <c r="BS132" s="85"/>
      <c r="BT132" s="125"/>
      <c r="BU132" s="85"/>
      <c r="BV132" s="126"/>
      <c r="BW132" s="350"/>
      <c r="BX132" s="252"/>
    </row>
    <row r="133" spans="1:76" s="127" customFormat="1" ht="39" customHeight="1" x14ac:dyDescent="0.2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64">
        <v>0</v>
      </c>
      <c r="V133" s="64">
        <v>6</v>
      </c>
      <c r="W133" s="64">
        <v>3</v>
      </c>
      <c r="X133" s="64">
        <v>0</v>
      </c>
      <c r="Y133" s="64">
        <v>3</v>
      </c>
      <c r="Z133" s="64">
        <v>0</v>
      </c>
      <c r="AA133" s="64">
        <v>0</v>
      </c>
      <c r="AB133" s="64">
        <v>4</v>
      </c>
      <c r="AC133" s="64">
        <v>0</v>
      </c>
      <c r="AD133" s="211">
        <v>1</v>
      </c>
      <c r="AE133" s="212" t="s">
        <v>225</v>
      </c>
      <c r="AF133" s="220" t="s">
        <v>61</v>
      </c>
      <c r="AG133" s="65"/>
      <c r="AH133" s="65"/>
      <c r="AI133" s="65"/>
      <c r="AJ133" s="65"/>
      <c r="AK133" s="65"/>
      <c r="AL133" s="65"/>
      <c r="AM133" s="65"/>
      <c r="AN133" s="65"/>
      <c r="AO133" s="66"/>
      <c r="AP133" s="66"/>
      <c r="AQ133" s="66"/>
      <c r="AR133" s="66"/>
      <c r="AS133" s="348"/>
      <c r="AT133" s="68"/>
      <c r="AU133" s="295" t="s">
        <v>147</v>
      </c>
      <c r="AV133" s="162" t="s">
        <v>62</v>
      </c>
      <c r="AW133" s="162" t="s">
        <v>147</v>
      </c>
      <c r="AX133" s="162" t="s">
        <v>147</v>
      </c>
      <c r="AY133" s="162" t="s">
        <v>147</v>
      </c>
      <c r="AZ133" s="162" t="s">
        <v>48</v>
      </c>
      <c r="BA133" s="68">
        <v>2017</v>
      </c>
      <c r="BB133" s="123"/>
      <c r="BC133" s="116"/>
      <c r="BD133" s="124"/>
      <c r="BE133" s="85"/>
      <c r="BF133" s="125"/>
      <c r="BG133" s="125"/>
      <c r="BH133" s="125"/>
      <c r="BI133" s="125"/>
      <c r="BJ133" s="125"/>
      <c r="BK133" s="85"/>
      <c r="BL133" s="125"/>
      <c r="BM133" s="125"/>
      <c r="BN133" s="85"/>
      <c r="BO133" s="125"/>
      <c r="BP133" s="125"/>
      <c r="BQ133" s="85"/>
      <c r="BR133" s="125"/>
      <c r="BS133" s="85"/>
      <c r="BT133" s="125"/>
      <c r="BU133" s="85"/>
      <c r="BV133" s="126"/>
      <c r="BW133" s="350"/>
      <c r="BX133" s="252"/>
    </row>
    <row r="134" spans="1:76" s="127" customFormat="1" ht="27.75" customHeight="1" x14ac:dyDescent="0.2">
      <c r="A134" s="183">
        <v>7</v>
      </c>
      <c r="B134" s="183">
        <v>0</v>
      </c>
      <c r="C134" s="183">
        <v>1</v>
      </c>
      <c r="D134" s="183">
        <v>0</v>
      </c>
      <c r="E134" s="183">
        <v>1</v>
      </c>
      <c r="F134" s="183">
        <v>1</v>
      </c>
      <c r="G134" s="183">
        <v>3</v>
      </c>
      <c r="H134" s="183">
        <v>0</v>
      </c>
      <c r="I134" s="183">
        <v>6</v>
      </c>
      <c r="J134" s="183">
        <v>3</v>
      </c>
      <c r="K134" s="183">
        <v>0</v>
      </c>
      <c r="L134" s="183">
        <v>3</v>
      </c>
      <c r="M134" s="183">
        <v>4</v>
      </c>
      <c r="N134" s="183">
        <v>0</v>
      </c>
      <c r="O134" s="183">
        <v>0</v>
      </c>
      <c r="P134" s="183">
        <v>3</v>
      </c>
      <c r="Q134" s="183" t="s">
        <v>55</v>
      </c>
      <c r="R134" s="183"/>
      <c r="S134" s="183"/>
      <c r="T134" s="183"/>
      <c r="U134" s="64">
        <v>0</v>
      </c>
      <c r="V134" s="64">
        <v>6</v>
      </c>
      <c r="W134" s="64">
        <v>3</v>
      </c>
      <c r="X134" s="64">
        <v>0</v>
      </c>
      <c r="Y134" s="64">
        <v>3</v>
      </c>
      <c r="Z134" s="64">
        <v>0</v>
      </c>
      <c r="AA134" s="64">
        <v>0</v>
      </c>
      <c r="AB134" s="64">
        <v>5</v>
      </c>
      <c r="AC134" s="64">
        <v>0</v>
      </c>
      <c r="AD134" s="64">
        <v>0</v>
      </c>
      <c r="AE134" s="225" t="s">
        <v>249</v>
      </c>
      <c r="AF134" s="57" t="s">
        <v>58</v>
      </c>
      <c r="AG134" s="65"/>
      <c r="AH134" s="65"/>
      <c r="AI134" s="65"/>
      <c r="AJ134" s="65"/>
      <c r="AK134" s="65"/>
      <c r="AL134" s="65"/>
      <c r="AM134" s="65"/>
      <c r="AN134" s="65"/>
      <c r="AO134" s="66"/>
      <c r="AP134" s="66"/>
      <c r="AQ134" s="66"/>
      <c r="AR134" s="66"/>
      <c r="AS134" s="348"/>
      <c r="AT134" s="68"/>
      <c r="AU134" s="295">
        <v>0</v>
      </c>
      <c r="AV134" s="162">
        <v>0</v>
      </c>
      <c r="AW134" s="162">
        <v>136.73181</v>
      </c>
      <c r="AX134" s="162">
        <v>0</v>
      </c>
      <c r="AY134" s="162">
        <v>0</v>
      </c>
      <c r="AZ134" s="162">
        <f>SUM(AU134:AY134)</f>
        <v>136.73181</v>
      </c>
      <c r="BA134" s="68">
        <v>2018</v>
      </c>
      <c r="BB134" s="123"/>
      <c r="BC134" s="116"/>
      <c r="BD134" s="124"/>
      <c r="BE134" s="85"/>
      <c r="BF134" s="125"/>
      <c r="BG134" s="125"/>
      <c r="BH134" s="125"/>
      <c r="BI134" s="125"/>
      <c r="BJ134" s="125"/>
      <c r="BK134" s="85"/>
      <c r="BL134" s="125"/>
      <c r="BM134" s="125"/>
      <c r="BN134" s="85"/>
      <c r="BO134" s="125"/>
      <c r="BP134" s="125"/>
      <c r="BQ134" s="85"/>
      <c r="BR134" s="125"/>
      <c r="BS134" s="85"/>
      <c r="BT134" s="125"/>
      <c r="BU134" s="85"/>
      <c r="BV134" s="126"/>
      <c r="BW134" s="350"/>
      <c r="BX134" s="252"/>
    </row>
    <row r="135" spans="1:76" s="127" customFormat="1" ht="30.75" customHeight="1" x14ac:dyDescent="0.2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64">
        <v>0</v>
      </c>
      <c r="V135" s="64">
        <v>6</v>
      </c>
      <c r="W135" s="64">
        <v>3</v>
      </c>
      <c r="X135" s="64">
        <v>0</v>
      </c>
      <c r="Y135" s="64">
        <v>3</v>
      </c>
      <c r="Z135" s="64">
        <v>0</v>
      </c>
      <c r="AA135" s="64">
        <v>0</v>
      </c>
      <c r="AB135" s="64">
        <v>5</v>
      </c>
      <c r="AC135" s="64">
        <v>0</v>
      </c>
      <c r="AD135" s="211">
        <v>1</v>
      </c>
      <c r="AE135" s="212" t="s">
        <v>225</v>
      </c>
      <c r="AF135" s="220" t="s">
        <v>61</v>
      </c>
      <c r="AG135" s="65"/>
      <c r="AH135" s="65"/>
      <c r="AI135" s="65"/>
      <c r="AJ135" s="65"/>
      <c r="AK135" s="65"/>
      <c r="AL135" s="65"/>
      <c r="AM135" s="65"/>
      <c r="AN135" s="65"/>
      <c r="AO135" s="66"/>
      <c r="AP135" s="66"/>
      <c r="AQ135" s="66"/>
      <c r="AR135" s="66"/>
      <c r="AS135" s="348"/>
      <c r="AT135" s="68"/>
      <c r="AU135" s="295" t="s">
        <v>147</v>
      </c>
      <c r="AV135" s="162" t="s">
        <v>147</v>
      </c>
      <c r="AW135" s="162" t="s">
        <v>62</v>
      </c>
      <c r="AX135" s="162" t="s">
        <v>147</v>
      </c>
      <c r="AY135" s="162" t="s">
        <v>147</v>
      </c>
      <c r="AZ135" s="162" t="s">
        <v>48</v>
      </c>
      <c r="BA135" s="68">
        <v>2018</v>
      </c>
      <c r="BB135" s="123"/>
      <c r="BC135" s="116"/>
      <c r="BD135" s="124"/>
      <c r="BE135" s="85"/>
      <c r="BF135" s="125"/>
      <c r="BG135" s="125"/>
      <c r="BH135" s="125"/>
      <c r="BI135" s="125"/>
      <c r="BJ135" s="125"/>
      <c r="BK135" s="85"/>
      <c r="BL135" s="125"/>
      <c r="BM135" s="125"/>
      <c r="BN135" s="85"/>
      <c r="BO135" s="125"/>
      <c r="BP135" s="125"/>
      <c r="BQ135" s="85"/>
      <c r="BR135" s="125"/>
      <c r="BS135" s="85"/>
      <c r="BT135" s="125"/>
      <c r="BU135" s="85"/>
      <c r="BV135" s="126"/>
      <c r="BW135" s="350"/>
      <c r="BX135" s="252"/>
    </row>
    <row r="136" spans="1:76" s="127" customFormat="1" ht="47.25" x14ac:dyDescent="0.2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86">
        <v>0</v>
      </c>
      <c r="V136" s="186">
        <v>6</v>
      </c>
      <c r="W136" s="186">
        <v>4</v>
      </c>
      <c r="X136" s="186">
        <v>0</v>
      </c>
      <c r="Y136" s="186">
        <v>0</v>
      </c>
      <c r="Z136" s="186">
        <v>0</v>
      </c>
      <c r="AA136" s="186">
        <v>0</v>
      </c>
      <c r="AB136" s="186">
        <v>0</v>
      </c>
      <c r="AC136" s="186">
        <v>0</v>
      </c>
      <c r="AD136" s="213">
        <v>0</v>
      </c>
      <c r="AE136" s="215" t="s">
        <v>96</v>
      </c>
      <c r="AF136" s="280" t="s">
        <v>58</v>
      </c>
      <c r="AG136" s="65"/>
      <c r="AH136" s="65"/>
      <c r="AI136" s="65"/>
      <c r="AJ136" s="65"/>
      <c r="AK136" s="65"/>
      <c r="AL136" s="65"/>
      <c r="AM136" s="65"/>
      <c r="AN136" s="65"/>
      <c r="AO136" s="66"/>
      <c r="AP136" s="66"/>
      <c r="AQ136" s="66"/>
      <c r="AR136" s="66"/>
      <c r="AS136" s="348"/>
      <c r="AT136" s="68"/>
      <c r="AU136" s="281">
        <f>AU137</f>
        <v>723.81551999999999</v>
      </c>
      <c r="AV136" s="281">
        <f>AV137</f>
        <v>176.5898</v>
      </c>
      <c r="AW136" s="278">
        <f t="shared" ref="AW136:AY136" si="19">AW137</f>
        <v>602.41899999999998</v>
      </c>
      <c r="AX136" s="278">
        <f t="shared" si="19"/>
        <v>292.41899999999998</v>
      </c>
      <c r="AY136" s="278">
        <f t="shared" si="19"/>
        <v>292.41899999999998</v>
      </c>
      <c r="AZ136" s="281">
        <f>SUM(AU136:AY136)</f>
        <v>2087.6623199999999</v>
      </c>
      <c r="BA136" s="279">
        <v>2020</v>
      </c>
      <c r="BB136" s="123"/>
      <c r="BC136" s="116"/>
      <c r="BD136" s="124"/>
      <c r="BE136" s="85"/>
      <c r="BF136" s="125"/>
      <c r="BG136" s="125"/>
      <c r="BH136" s="125"/>
      <c r="BI136" s="125"/>
      <c r="BJ136" s="125"/>
      <c r="BK136" s="85"/>
      <c r="BL136" s="125"/>
      <c r="BM136" s="125"/>
      <c r="BN136" s="85"/>
      <c r="BO136" s="125"/>
      <c r="BP136" s="125"/>
      <c r="BQ136" s="85"/>
      <c r="BR136" s="125"/>
      <c r="BS136" s="85"/>
      <c r="BT136" s="125"/>
      <c r="BU136" s="85"/>
      <c r="BV136" s="126"/>
      <c r="BW136" s="350"/>
      <c r="BX136" s="252"/>
    </row>
    <row r="137" spans="1:76" s="127" customFormat="1" ht="42.75" x14ac:dyDescent="0.2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87">
        <v>0</v>
      </c>
      <c r="V137" s="187">
        <v>6</v>
      </c>
      <c r="W137" s="187">
        <v>4</v>
      </c>
      <c r="X137" s="187">
        <v>0</v>
      </c>
      <c r="Y137" s="187">
        <v>1</v>
      </c>
      <c r="Z137" s="187">
        <v>0</v>
      </c>
      <c r="AA137" s="187">
        <v>0</v>
      </c>
      <c r="AB137" s="187">
        <v>0</v>
      </c>
      <c r="AC137" s="187">
        <v>0</v>
      </c>
      <c r="AD137" s="187">
        <v>0</v>
      </c>
      <c r="AE137" s="214" t="s">
        <v>97</v>
      </c>
      <c r="AF137" s="286" t="s">
        <v>58</v>
      </c>
      <c r="AG137" s="65"/>
      <c r="AH137" s="65"/>
      <c r="AI137" s="65"/>
      <c r="AJ137" s="65"/>
      <c r="AK137" s="65"/>
      <c r="AL137" s="65"/>
      <c r="AM137" s="65"/>
      <c r="AN137" s="65"/>
      <c r="AO137" s="66"/>
      <c r="AP137" s="66"/>
      <c r="AQ137" s="66"/>
      <c r="AR137" s="66"/>
      <c r="AS137" s="348"/>
      <c r="AT137" s="68"/>
      <c r="AU137" s="290">
        <f>AU139+AU141</f>
        <v>723.81551999999999</v>
      </c>
      <c r="AV137" s="290">
        <f>AV139+AV141</f>
        <v>176.5898</v>
      </c>
      <c r="AW137" s="288">
        <f>SUM(AW143,AW141,AW139)</f>
        <v>602.41899999999998</v>
      </c>
      <c r="AX137" s="288">
        <f t="shared" ref="AX137:AY137" si="20">AX139+AX141</f>
        <v>292.41899999999998</v>
      </c>
      <c r="AY137" s="288">
        <f t="shared" si="20"/>
        <v>292.41899999999998</v>
      </c>
      <c r="AZ137" s="290">
        <f>SUM(AU137:AY137)</f>
        <v>2087.6623199999999</v>
      </c>
      <c r="BA137" s="289">
        <v>2020</v>
      </c>
      <c r="BB137" s="123"/>
      <c r="BC137" s="116"/>
      <c r="BD137" s="124"/>
      <c r="BE137" s="85"/>
      <c r="BF137" s="125"/>
      <c r="BG137" s="125"/>
      <c r="BH137" s="125"/>
      <c r="BI137" s="125"/>
      <c r="BJ137" s="125"/>
      <c r="BK137" s="85"/>
      <c r="BL137" s="125"/>
      <c r="BM137" s="125"/>
      <c r="BN137" s="85"/>
      <c r="BO137" s="125"/>
      <c r="BP137" s="125"/>
      <c r="BQ137" s="85"/>
      <c r="BR137" s="125"/>
      <c r="BS137" s="85"/>
      <c r="BT137" s="125"/>
      <c r="BU137" s="85"/>
      <c r="BV137" s="126"/>
      <c r="BW137" s="350"/>
      <c r="BX137" s="252"/>
    </row>
    <row r="138" spans="1:76" s="127" customFormat="1" ht="31.5" x14ac:dyDescent="0.2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64">
        <v>0</v>
      </c>
      <c r="V138" s="64">
        <v>6</v>
      </c>
      <c r="W138" s="64">
        <v>4</v>
      </c>
      <c r="X138" s="64">
        <v>0</v>
      </c>
      <c r="Y138" s="64">
        <v>1</v>
      </c>
      <c r="Z138" s="64">
        <v>0</v>
      </c>
      <c r="AA138" s="64">
        <v>0</v>
      </c>
      <c r="AB138" s="64">
        <v>0</v>
      </c>
      <c r="AC138" s="64">
        <v>0</v>
      </c>
      <c r="AD138" s="64">
        <v>1</v>
      </c>
      <c r="AE138" s="206" t="s">
        <v>98</v>
      </c>
      <c r="AF138" s="57" t="s">
        <v>80</v>
      </c>
      <c r="AG138" s="65"/>
      <c r="AH138" s="65"/>
      <c r="AI138" s="65"/>
      <c r="AJ138" s="65"/>
      <c r="AK138" s="65"/>
      <c r="AL138" s="65"/>
      <c r="AM138" s="65"/>
      <c r="AN138" s="65"/>
      <c r="AO138" s="66"/>
      <c r="AP138" s="66"/>
      <c r="AQ138" s="66"/>
      <c r="AR138" s="66"/>
      <c r="AS138" s="348"/>
      <c r="AT138" s="68"/>
      <c r="AU138" s="295">
        <v>6</v>
      </c>
      <c r="AV138" s="57">
        <v>6</v>
      </c>
      <c r="AW138" s="57">
        <v>6</v>
      </c>
      <c r="AX138" s="57">
        <v>6</v>
      </c>
      <c r="AY138" s="57">
        <v>6</v>
      </c>
      <c r="AZ138" s="68">
        <v>30</v>
      </c>
      <c r="BA138" s="68">
        <v>2020</v>
      </c>
      <c r="BB138" s="123"/>
      <c r="BC138" s="116"/>
      <c r="BD138" s="124"/>
      <c r="BE138" s="85"/>
      <c r="BF138" s="125"/>
      <c r="BG138" s="125"/>
      <c r="BH138" s="125"/>
      <c r="BI138" s="125"/>
      <c r="BJ138" s="125"/>
      <c r="BK138" s="85"/>
      <c r="BL138" s="125"/>
      <c r="BM138" s="125"/>
      <c r="BN138" s="85"/>
      <c r="BO138" s="125"/>
      <c r="BP138" s="125"/>
      <c r="BQ138" s="85"/>
      <c r="BR138" s="125"/>
      <c r="BS138" s="85"/>
      <c r="BT138" s="125"/>
      <c r="BU138" s="85"/>
      <c r="BV138" s="126"/>
      <c r="BW138" s="350"/>
      <c r="BX138" s="252"/>
    </row>
    <row r="139" spans="1:76" s="127" customFormat="1" ht="18.75" x14ac:dyDescent="0.2">
      <c r="A139" s="183">
        <v>7</v>
      </c>
      <c r="B139" s="183">
        <v>0</v>
      </c>
      <c r="C139" s="183">
        <v>1</v>
      </c>
      <c r="D139" s="183">
        <v>1</v>
      </c>
      <c r="E139" s="183">
        <v>1</v>
      </c>
      <c r="F139" s="183">
        <v>0</v>
      </c>
      <c r="G139" s="183">
        <v>1</v>
      </c>
      <c r="H139" s="183">
        <v>0</v>
      </c>
      <c r="I139" s="183">
        <v>6</v>
      </c>
      <c r="J139" s="183">
        <v>4</v>
      </c>
      <c r="K139" s="183">
        <v>0</v>
      </c>
      <c r="L139" s="183">
        <v>1</v>
      </c>
      <c r="M139" s="183">
        <v>4</v>
      </c>
      <c r="N139" s="183">
        <v>0</v>
      </c>
      <c r="O139" s="183">
        <v>0</v>
      </c>
      <c r="P139" s="183">
        <v>1</v>
      </c>
      <c r="Q139" s="183" t="s">
        <v>55</v>
      </c>
      <c r="R139" s="183"/>
      <c r="S139" s="183"/>
      <c r="T139" s="183"/>
      <c r="U139" s="64">
        <v>0</v>
      </c>
      <c r="V139" s="64">
        <v>6</v>
      </c>
      <c r="W139" s="64">
        <v>4</v>
      </c>
      <c r="X139" s="64">
        <v>0</v>
      </c>
      <c r="Y139" s="64">
        <v>1</v>
      </c>
      <c r="Z139" s="64">
        <v>0</v>
      </c>
      <c r="AA139" s="64">
        <v>0</v>
      </c>
      <c r="AB139" s="64">
        <v>1</v>
      </c>
      <c r="AC139" s="64">
        <v>0</v>
      </c>
      <c r="AD139" s="64">
        <v>0</v>
      </c>
      <c r="AE139" s="175" t="s">
        <v>99</v>
      </c>
      <c r="AF139" s="57" t="s">
        <v>58</v>
      </c>
      <c r="AG139" s="65"/>
      <c r="AH139" s="65"/>
      <c r="AI139" s="65"/>
      <c r="AJ139" s="65"/>
      <c r="AK139" s="65"/>
      <c r="AL139" s="65"/>
      <c r="AM139" s="65"/>
      <c r="AN139" s="65"/>
      <c r="AO139" s="66"/>
      <c r="AP139" s="66"/>
      <c r="AQ139" s="66"/>
      <c r="AR139" s="66"/>
      <c r="AS139" s="348"/>
      <c r="AT139" s="68"/>
      <c r="AU139" s="303">
        <v>723.81551999999999</v>
      </c>
      <c r="AV139" s="277">
        <v>161.5898</v>
      </c>
      <c r="AW139" s="277">
        <v>292.41899999999998</v>
      </c>
      <c r="AX139" s="277">
        <v>292.41899999999998</v>
      </c>
      <c r="AY139" s="277">
        <v>292.41899999999998</v>
      </c>
      <c r="AZ139" s="277">
        <f>SUM(AU139:AY139)</f>
        <v>1762.6623199999999</v>
      </c>
      <c r="BA139" s="68">
        <v>2020</v>
      </c>
      <c r="BB139" s="123"/>
      <c r="BC139" s="116"/>
      <c r="BD139" s="124"/>
      <c r="BE139" s="85"/>
      <c r="BF139" s="125"/>
      <c r="BG139" s="125"/>
      <c r="BH139" s="125"/>
      <c r="BI139" s="125"/>
      <c r="BJ139" s="125"/>
      <c r="BK139" s="85"/>
      <c r="BL139" s="125"/>
      <c r="BM139" s="125"/>
      <c r="BN139" s="85"/>
      <c r="BO139" s="125"/>
      <c r="BP139" s="125"/>
      <c r="BQ139" s="85"/>
      <c r="BR139" s="125"/>
      <c r="BS139" s="85"/>
      <c r="BT139" s="125"/>
      <c r="BU139" s="85"/>
      <c r="BV139" s="126"/>
      <c r="BW139" s="350"/>
      <c r="BX139" s="252"/>
    </row>
    <row r="140" spans="1:76" s="127" customFormat="1" ht="31.5" x14ac:dyDescent="0.2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64">
        <v>0</v>
      </c>
      <c r="V140" s="64">
        <v>6</v>
      </c>
      <c r="W140" s="64">
        <v>4</v>
      </c>
      <c r="X140" s="64">
        <v>0</v>
      </c>
      <c r="Y140" s="64">
        <v>1</v>
      </c>
      <c r="Z140" s="64">
        <v>0</v>
      </c>
      <c r="AA140" s="64">
        <v>0</v>
      </c>
      <c r="AB140" s="64">
        <v>1</v>
      </c>
      <c r="AC140" s="64">
        <v>0</v>
      </c>
      <c r="AD140" s="64">
        <v>1</v>
      </c>
      <c r="AE140" s="113" t="s">
        <v>100</v>
      </c>
      <c r="AF140" s="57" t="s">
        <v>54</v>
      </c>
      <c r="AG140" s="65"/>
      <c r="AH140" s="65"/>
      <c r="AI140" s="65"/>
      <c r="AJ140" s="65"/>
      <c r="AK140" s="65"/>
      <c r="AL140" s="65"/>
      <c r="AM140" s="65"/>
      <c r="AN140" s="65"/>
      <c r="AO140" s="66"/>
      <c r="AP140" s="66"/>
      <c r="AQ140" s="66"/>
      <c r="AR140" s="66"/>
      <c r="AS140" s="348"/>
      <c r="AT140" s="68"/>
      <c r="AU140" s="295">
        <v>1</v>
      </c>
      <c r="AV140" s="317">
        <v>1</v>
      </c>
      <c r="AW140" s="57">
        <v>1</v>
      </c>
      <c r="AX140" s="57">
        <v>1</v>
      </c>
      <c r="AY140" s="57">
        <v>1</v>
      </c>
      <c r="AZ140" s="68">
        <v>5</v>
      </c>
      <c r="BA140" s="68">
        <v>2020</v>
      </c>
      <c r="BB140" s="123"/>
      <c r="BC140" s="116"/>
      <c r="BD140" s="124"/>
      <c r="BE140" s="85"/>
      <c r="BF140" s="125"/>
      <c r="BG140" s="125"/>
      <c r="BH140" s="125"/>
      <c r="BI140" s="125"/>
      <c r="BJ140" s="125"/>
      <c r="BK140" s="85"/>
      <c r="BL140" s="125"/>
      <c r="BM140" s="125"/>
      <c r="BN140" s="85"/>
      <c r="BO140" s="125"/>
      <c r="BP140" s="125"/>
      <c r="BQ140" s="85"/>
      <c r="BR140" s="125"/>
      <c r="BS140" s="85"/>
      <c r="BT140" s="125"/>
      <c r="BU140" s="85"/>
      <c r="BV140" s="126"/>
      <c r="BW140" s="350"/>
      <c r="BX140" s="252"/>
    </row>
    <row r="141" spans="1:76" s="127" customFormat="1" ht="18.75" x14ac:dyDescent="0.2">
      <c r="A141" s="183">
        <v>7</v>
      </c>
      <c r="B141" s="183">
        <v>0</v>
      </c>
      <c r="C141" s="183">
        <v>1</v>
      </c>
      <c r="D141" s="183">
        <v>1</v>
      </c>
      <c r="E141" s="183">
        <v>1</v>
      </c>
      <c r="F141" s="183">
        <v>0</v>
      </c>
      <c r="G141" s="183">
        <v>1</v>
      </c>
      <c r="H141" s="183">
        <v>0</v>
      </c>
      <c r="I141" s="183">
        <v>6</v>
      </c>
      <c r="J141" s="183">
        <v>4</v>
      </c>
      <c r="K141" s="183">
        <v>0</v>
      </c>
      <c r="L141" s="183">
        <v>1</v>
      </c>
      <c r="M141" s="183">
        <v>2</v>
      </c>
      <c r="N141" s="183">
        <v>0</v>
      </c>
      <c r="O141" s="183">
        <v>0</v>
      </c>
      <c r="P141" s="183">
        <v>2</v>
      </c>
      <c r="Q141" s="183" t="s">
        <v>55</v>
      </c>
      <c r="R141" s="183"/>
      <c r="S141" s="183"/>
      <c r="T141" s="183"/>
      <c r="U141" s="64">
        <v>0</v>
      </c>
      <c r="V141" s="64">
        <v>6</v>
      </c>
      <c r="W141" s="64">
        <v>4</v>
      </c>
      <c r="X141" s="64">
        <v>0</v>
      </c>
      <c r="Y141" s="64">
        <v>1</v>
      </c>
      <c r="Z141" s="64">
        <v>0</v>
      </c>
      <c r="AA141" s="64">
        <v>0</v>
      </c>
      <c r="AB141" s="64">
        <v>2</v>
      </c>
      <c r="AC141" s="64">
        <v>0</v>
      </c>
      <c r="AD141" s="64">
        <v>0</v>
      </c>
      <c r="AE141" s="170" t="s">
        <v>101</v>
      </c>
      <c r="AF141" s="57" t="s">
        <v>58</v>
      </c>
      <c r="AG141" s="65"/>
      <c r="AH141" s="65"/>
      <c r="AI141" s="65"/>
      <c r="AJ141" s="65"/>
      <c r="AK141" s="65"/>
      <c r="AL141" s="65"/>
      <c r="AM141" s="65"/>
      <c r="AN141" s="65"/>
      <c r="AO141" s="66"/>
      <c r="AP141" s="66"/>
      <c r="AQ141" s="66"/>
      <c r="AR141" s="66"/>
      <c r="AS141" s="348"/>
      <c r="AT141" s="68"/>
      <c r="AU141" s="329">
        <v>0</v>
      </c>
      <c r="AV141" s="319">
        <v>15</v>
      </c>
      <c r="AW141" s="330">
        <v>10</v>
      </c>
      <c r="AX141" s="277">
        <v>0</v>
      </c>
      <c r="AY141" s="277">
        <v>0</v>
      </c>
      <c r="AZ141" s="277">
        <f>SUM(AU141:AY141)</f>
        <v>25</v>
      </c>
      <c r="BA141" s="68">
        <v>2018</v>
      </c>
      <c r="BB141" s="123"/>
      <c r="BC141" s="116"/>
      <c r="BD141" s="124"/>
      <c r="BE141" s="85"/>
      <c r="BF141" s="125"/>
      <c r="BG141" s="125"/>
      <c r="BH141" s="125"/>
      <c r="BI141" s="125"/>
      <c r="BJ141" s="125"/>
      <c r="BK141" s="85"/>
      <c r="BL141" s="125"/>
      <c r="BM141" s="125"/>
      <c r="BN141" s="85"/>
      <c r="BO141" s="125"/>
      <c r="BP141" s="125"/>
      <c r="BQ141" s="85"/>
      <c r="BR141" s="125"/>
      <c r="BS141" s="85"/>
      <c r="BT141" s="125"/>
      <c r="BU141" s="85"/>
      <c r="BV141" s="126"/>
      <c r="BW141" s="350"/>
      <c r="BX141" s="252"/>
    </row>
    <row r="142" spans="1:76" s="127" customFormat="1" ht="18.75" x14ac:dyDescent="0.2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64">
        <v>0</v>
      </c>
      <c r="V142" s="64">
        <v>6</v>
      </c>
      <c r="W142" s="64">
        <v>4</v>
      </c>
      <c r="X142" s="64">
        <v>0</v>
      </c>
      <c r="Y142" s="64">
        <v>1</v>
      </c>
      <c r="Z142" s="64">
        <v>0</v>
      </c>
      <c r="AA142" s="64">
        <v>0</v>
      </c>
      <c r="AB142" s="64">
        <v>2</v>
      </c>
      <c r="AC142" s="64">
        <v>0</v>
      </c>
      <c r="AD142" s="64">
        <v>1</v>
      </c>
      <c r="AE142" s="113" t="s">
        <v>102</v>
      </c>
      <c r="AF142" s="57" t="s">
        <v>54</v>
      </c>
      <c r="AG142" s="65"/>
      <c r="AH142" s="65"/>
      <c r="AI142" s="65"/>
      <c r="AJ142" s="65"/>
      <c r="AK142" s="65"/>
      <c r="AL142" s="65"/>
      <c r="AM142" s="65"/>
      <c r="AN142" s="65"/>
      <c r="AO142" s="66"/>
      <c r="AP142" s="66"/>
      <c r="AQ142" s="66"/>
      <c r="AR142" s="66"/>
      <c r="AS142" s="348"/>
      <c r="AT142" s="68"/>
      <c r="AU142" s="295">
        <v>0</v>
      </c>
      <c r="AV142" s="318">
        <v>2</v>
      </c>
      <c r="AW142" s="57">
        <v>1</v>
      </c>
      <c r="AX142" s="57">
        <v>0</v>
      </c>
      <c r="AY142" s="57">
        <v>0</v>
      </c>
      <c r="AZ142" s="68">
        <f>SUM(AU142:AY142)</f>
        <v>3</v>
      </c>
      <c r="BA142" s="68">
        <v>2018</v>
      </c>
      <c r="BB142" s="123"/>
      <c r="BC142" s="116"/>
      <c r="BD142" s="124"/>
      <c r="BE142" s="85"/>
      <c r="BF142" s="125"/>
      <c r="BG142" s="125"/>
      <c r="BH142" s="125"/>
      <c r="BI142" s="125"/>
      <c r="BJ142" s="125"/>
      <c r="BK142" s="85"/>
      <c r="BL142" s="125"/>
      <c r="BM142" s="125"/>
      <c r="BN142" s="85"/>
      <c r="BO142" s="125"/>
      <c r="BP142" s="125"/>
      <c r="BQ142" s="85"/>
      <c r="BR142" s="125"/>
      <c r="BS142" s="85"/>
      <c r="BT142" s="125"/>
      <c r="BU142" s="85"/>
      <c r="BV142" s="126"/>
      <c r="BW142" s="350"/>
      <c r="BX142" s="252"/>
    </row>
    <row r="143" spans="1:76" s="127" customFormat="1" ht="18.75" x14ac:dyDescent="0.2">
      <c r="A143" s="183">
        <v>7</v>
      </c>
      <c r="B143" s="183">
        <v>0</v>
      </c>
      <c r="C143" s="183">
        <v>1</v>
      </c>
      <c r="D143" s="183">
        <v>1</v>
      </c>
      <c r="E143" s="183">
        <v>1</v>
      </c>
      <c r="F143" s="183">
        <v>0</v>
      </c>
      <c r="G143" s="183">
        <v>1</v>
      </c>
      <c r="H143" s="183">
        <v>0</v>
      </c>
      <c r="I143" s="183">
        <v>6</v>
      </c>
      <c r="J143" s="183">
        <v>4</v>
      </c>
      <c r="K143" s="183">
        <v>0</v>
      </c>
      <c r="L143" s="183">
        <v>1</v>
      </c>
      <c r="M143" s="183" t="s">
        <v>160</v>
      </c>
      <c r="N143" s="183">
        <v>0</v>
      </c>
      <c r="O143" s="183">
        <v>1</v>
      </c>
      <c r="P143" s="183">
        <v>8</v>
      </c>
      <c r="Q143" s="183" t="s">
        <v>55</v>
      </c>
      <c r="R143" s="183"/>
      <c r="S143" s="183"/>
      <c r="T143" s="183"/>
      <c r="U143" s="64">
        <v>0</v>
      </c>
      <c r="V143" s="64">
        <v>6</v>
      </c>
      <c r="W143" s="64">
        <v>4</v>
      </c>
      <c r="X143" s="64">
        <v>0</v>
      </c>
      <c r="Y143" s="64">
        <v>1</v>
      </c>
      <c r="Z143" s="64">
        <v>0</v>
      </c>
      <c r="AA143" s="64">
        <v>0</v>
      </c>
      <c r="AB143" s="64">
        <v>3</v>
      </c>
      <c r="AC143" s="64">
        <v>0</v>
      </c>
      <c r="AD143" s="64">
        <v>0</v>
      </c>
      <c r="AE143" s="170" t="s">
        <v>228</v>
      </c>
      <c r="AF143" s="57" t="s">
        <v>58</v>
      </c>
      <c r="AG143" s="65"/>
      <c r="AH143" s="65"/>
      <c r="AI143" s="65"/>
      <c r="AJ143" s="65"/>
      <c r="AK143" s="65"/>
      <c r="AL143" s="65"/>
      <c r="AM143" s="65"/>
      <c r="AN143" s="65"/>
      <c r="AO143" s="66"/>
      <c r="AP143" s="66"/>
      <c r="AQ143" s="66"/>
      <c r="AR143" s="66"/>
      <c r="AS143" s="348"/>
      <c r="AT143" s="68"/>
      <c r="AU143" s="295">
        <v>0</v>
      </c>
      <c r="AV143" s="318">
        <v>0</v>
      </c>
      <c r="AW143" s="57">
        <v>300</v>
      </c>
      <c r="AX143" s="57">
        <v>0</v>
      </c>
      <c r="AY143" s="57">
        <v>0</v>
      </c>
      <c r="AZ143" s="68">
        <f>SUM(AU143:AY143)</f>
        <v>300</v>
      </c>
      <c r="BA143" s="68">
        <v>2018</v>
      </c>
      <c r="BB143" s="123"/>
      <c r="BC143" s="116"/>
      <c r="BD143" s="124"/>
      <c r="BE143" s="85"/>
      <c r="BF143" s="125"/>
      <c r="BG143" s="125"/>
      <c r="BH143" s="125"/>
      <c r="BI143" s="125"/>
      <c r="BJ143" s="125"/>
      <c r="BK143" s="85"/>
      <c r="BL143" s="125"/>
      <c r="BM143" s="125"/>
      <c r="BN143" s="85"/>
      <c r="BO143" s="125"/>
      <c r="BP143" s="125"/>
      <c r="BQ143" s="85"/>
      <c r="BR143" s="125"/>
      <c r="BS143" s="85"/>
      <c r="BT143" s="125"/>
      <c r="BU143" s="85"/>
      <c r="BV143" s="126"/>
      <c r="BW143" s="350"/>
      <c r="BX143" s="252"/>
    </row>
    <row r="144" spans="1:76" s="127" customFormat="1" ht="31.5" x14ac:dyDescent="0.2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64">
        <v>0</v>
      </c>
      <c r="V144" s="64">
        <v>6</v>
      </c>
      <c r="W144" s="64">
        <v>4</v>
      </c>
      <c r="X144" s="64">
        <v>0</v>
      </c>
      <c r="Y144" s="64">
        <v>1</v>
      </c>
      <c r="Z144" s="64">
        <v>0</v>
      </c>
      <c r="AA144" s="64">
        <v>0</v>
      </c>
      <c r="AB144" s="64">
        <v>3</v>
      </c>
      <c r="AC144" s="64">
        <v>0</v>
      </c>
      <c r="AD144" s="64">
        <v>1</v>
      </c>
      <c r="AE144" s="113" t="s">
        <v>229</v>
      </c>
      <c r="AF144" s="57" t="s">
        <v>54</v>
      </c>
      <c r="AG144" s="65"/>
      <c r="AH144" s="65"/>
      <c r="AI144" s="65"/>
      <c r="AJ144" s="65"/>
      <c r="AK144" s="65"/>
      <c r="AL144" s="65"/>
      <c r="AM144" s="65"/>
      <c r="AN144" s="65"/>
      <c r="AO144" s="66"/>
      <c r="AP144" s="66"/>
      <c r="AQ144" s="66"/>
      <c r="AR144" s="66"/>
      <c r="AS144" s="348"/>
      <c r="AT144" s="68"/>
      <c r="AU144" s="295">
        <v>0</v>
      </c>
      <c r="AV144" s="318">
        <v>0</v>
      </c>
      <c r="AW144" s="57">
        <v>1</v>
      </c>
      <c r="AX144" s="57">
        <v>0</v>
      </c>
      <c r="AY144" s="57">
        <v>0</v>
      </c>
      <c r="AZ144" s="68">
        <f>SUM(AU144:AY144)</f>
        <v>1</v>
      </c>
      <c r="BA144" s="68">
        <v>2018</v>
      </c>
      <c r="BB144" s="123"/>
      <c r="BC144" s="116"/>
      <c r="BD144" s="124"/>
      <c r="BE144" s="85"/>
      <c r="BF144" s="125"/>
      <c r="BG144" s="125"/>
      <c r="BH144" s="125"/>
      <c r="BI144" s="125"/>
      <c r="BJ144" s="125"/>
      <c r="BK144" s="85"/>
      <c r="BL144" s="125"/>
      <c r="BM144" s="125"/>
      <c r="BN144" s="85"/>
      <c r="BO144" s="125"/>
      <c r="BP144" s="125"/>
      <c r="BQ144" s="85"/>
      <c r="BR144" s="125"/>
      <c r="BS144" s="85"/>
      <c r="BT144" s="125"/>
      <c r="BU144" s="85"/>
      <c r="BV144" s="126"/>
      <c r="BW144" s="350"/>
      <c r="BX144" s="252"/>
    </row>
    <row r="145" spans="1:76" s="127" customFormat="1" ht="31.5" x14ac:dyDescent="0.2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87">
        <v>0</v>
      </c>
      <c r="V145" s="187">
        <v>6</v>
      </c>
      <c r="W145" s="187">
        <v>4</v>
      </c>
      <c r="X145" s="187">
        <v>0</v>
      </c>
      <c r="Y145" s="187">
        <v>2</v>
      </c>
      <c r="Z145" s="187">
        <v>0</v>
      </c>
      <c r="AA145" s="187">
        <v>0</v>
      </c>
      <c r="AB145" s="187">
        <v>0</v>
      </c>
      <c r="AC145" s="187">
        <v>0</v>
      </c>
      <c r="AD145" s="187">
        <v>0</v>
      </c>
      <c r="AE145" s="173" t="s">
        <v>103</v>
      </c>
      <c r="AF145" s="190" t="s">
        <v>58</v>
      </c>
      <c r="AG145" s="65"/>
      <c r="AH145" s="65"/>
      <c r="AI145" s="65"/>
      <c r="AJ145" s="65"/>
      <c r="AK145" s="65"/>
      <c r="AL145" s="65"/>
      <c r="AM145" s="65"/>
      <c r="AN145" s="65"/>
      <c r="AO145" s="66"/>
      <c r="AP145" s="66"/>
      <c r="AQ145" s="66"/>
      <c r="AR145" s="66"/>
      <c r="AS145" s="348"/>
      <c r="AT145" s="68"/>
      <c r="AU145" s="196" t="s">
        <v>62</v>
      </c>
      <c r="AV145" s="190" t="s">
        <v>62</v>
      </c>
      <c r="AW145" s="190" t="s">
        <v>62</v>
      </c>
      <c r="AX145" s="190" t="s">
        <v>62</v>
      </c>
      <c r="AY145" s="190" t="s">
        <v>62</v>
      </c>
      <c r="AZ145" s="198" t="s">
        <v>48</v>
      </c>
      <c r="BA145" s="198">
        <v>2020</v>
      </c>
      <c r="BB145" s="123"/>
      <c r="BC145" s="116"/>
      <c r="BD145" s="124"/>
      <c r="BE145" s="85"/>
      <c r="BF145" s="125"/>
      <c r="BG145" s="125"/>
      <c r="BH145" s="125"/>
      <c r="BI145" s="125"/>
      <c r="BJ145" s="125"/>
      <c r="BK145" s="85"/>
      <c r="BL145" s="125"/>
      <c r="BM145" s="125"/>
      <c r="BN145" s="85"/>
      <c r="BO145" s="125"/>
      <c r="BP145" s="125"/>
      <c r="BQ145" s="85"/>
      <c r="BR145" s="125"/>
      <c r="BS145" s="85"/>
      <c r="BT145" s="125"/>
      <c r="BU145" s="85"/>
      <c r="BV145" s="126"/>
      <c r="BW145" s="350"/>
      <c r="BX145" s="252"/>
    </row>
    <row r="146" spans="1:76" s="127" customFormat="1" ht="31.5" x14ac:dyDescent="0.2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64">
        <v>0</v>
      </c>
      <c r="V146" s="64">
        <v>6</v>
      </c>
      <c r="W146" s="64">
        <v>4</v>
      </c>
      <c r="X146" s="64">
        <v>0</v>
      </c>
      <c r="Y146" s="64">
        <v>2</v>
      </c>
      <c r="Z146" s="64">
        <v>0</v>
      </c>
      <c r="AA146" s="64">
        <v>0</v>
      </c>
      <c r="AB146" s="64">
        <v>0</v>
      </c>
      <c r="AC146" s="64">
        <v>0</v>
      </c>
      <c r="AD146" s="64">
        <v>1</v>
      </c>
      <c r="AE146" s="131" t="s">
        <v>104</v>
      </c>
      <c r="AF146" s="57" t="s">
        <v>80</v>
      </c>
      <c r="AG146" s="65"/>
      <c r="AH146" s="65"/>
      <c r="AI146" s="65"/>
      <c r="AJ146" s="65"/>
      <c r="AK146" s="65"/>
      <c r="AL146" s="65"/>
      <c r="AM146" s="65"/>
      <c r="AN146" s="65"/>
      <c r="AO146" s="66"/>
      <c r="AP146" s="66"/>
      <c r="AQ146" s="66"/>
      <c r="AR146" s="66"/>
      <c r="AS146" s="348"/>
      <c r="AT146" s="68"/>
      <c r="AU146" s="295">
        <v>20</v>
      </c>
      <c r="AV146" s="57">
        <v>20</v>
      </c>
      <c r="AW146" s="57">
        <v>20</v>
      </c>
      <c r="AX146" s="57">
        <v>20</v>
      </c>
      <c r="AY146" s="57">
        <v>20</v>
      </c>
      <c r="AZ146" s="68">
        <v>100</v>
      </c>
      <c r="BA146" s="68">
        <v>2020</v>
      </c>
      <c r="BB146" s="123"/>
      <c r="BC146" s="116"/>
      <c r="BD146" s="124"/>
      <c r="BE146" s="85"/>
      <c r="BF146" s="125"/>
      <c r="BG146" s="125"/>
      <c r="BH146" s="125"/>
      <c r="BI146" s="125"/>
      <c r="BJ146" s="125"/>
      <c r="BK146" s="85"/>
      <c r="BL146" s="125"/>
      <c r="BM146" s="125"/>
      <c r="BN146" s="85"/>
      <c r="BO146" s="125"/>
      <c r="BP146" s="125"/>
      <c r="BQ146" s="85"/>
      <c r="BR146" s="125"/>
      <c r="BS146" s="85"/>
      <c r="BT146" s="125"/>
      <c r="BU146" s="85"/>
      <c r="BV146" s="126"/>
      <c r="BW146" s="350"/>
      <c r="BX146" s="252"/>
    </row>
    <row r="147" spans="1:76" s="127" customFormat="1" ht="39.6" customHeight="1" x14ac:dyDescent="0.2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64">
        <v>0</v>
      </c>
      <c r="V147" s="64">
        <v>6</v>
      </c>
      <c r="W147" s="64">
        <v>4</v>
      </c>
      <c r="X147" s="64">
        <v>0</v>
      </c>
      <c r="Y147" s="64">
        <v>2</v>
      </c>
      <c r="Z147" s="64">
        <v>0</v>
      </c>
      <c r="AA147" s="64">
        <v>0</v>
      </c>
      <c r="AB147" s="64">
        <v>1</v>
      </c>
      <c r="AC147" s="64">
        <v>0</v>
      </c>
      <c r="AD147" s="64">
        <v>0</v>
      </c>
      <c r="AE147" s="177" t="s">
        <v>105</v>
      </c>
      <c r="AF147" s="57" t="s">
        <v>61</v>
      </c>
      <c r="AG147" s="65"/>
      <c r="AH147" s="65"/>
      <c r="AI147" s="65"/>
      <c r="AJ147" s="65"/>
      <c r="AK147" s="65"/>
      <c r="AL147" s="65"/>
      <c r="AM147" s="65"/>
      <c r="AN147" s="65"/>
      <c r="AO147" s="66"/>
      <c r="AP147" s="66"/>
      <c r="AQ147" s="66"/>
      <c r="AR147" s="66"/>
      <c r="AS147" s="348"/>
      <c r="AT147" s="68"/>
      <c r="AU147" s="295" t="s">
        <v>62</v>
      </c>
      <c r="AV147" s="57" t="s">
        <v>62</v>
      </c>
      <c r="AW147" s="57" t="s">
        <v>62</v>
      </c>
      <c r="AX147" s="57" t="s">
        <v>62</v>
      </c>
      <c r="AY147" s="57" t="s">
        <v>62</v>
      </c>
      <c r="AZ147" s="68" t="s">
        <v>48</v>
      </c>
      <c r="BA147" s="68">
        <v>2020</v>
      </c>
      <c r="BB147" s="123"/>
      <c r="BC147" s="116"/>
      <c r="BD147" s="124"/>
      <c r="BE147" s="85"/>
      <c r="BF147" s="125"/>
      <c r="BG147" s="125"/>
      <c r="BH147" s="125"/>
      <c r="BI147" s="125"/>
      <c r="BJ147" s="125"/>
      <c r="BK147" s="85"/>
      <c r="BL147" s="125"/>
      <c r="BM147" s="125"/>
      <c r="BN147" s="85"/>
      <c r="BO147" s="125"/>
      <c r="BP147" s="125"/>
      <c r="BQ147" s="85"/>
      <c r="BR147" s="125"/>
      <c r="BS147" s="85"/>
      <c r="BT147" s="125"/>
      <c r="BU147" s="85"/>
      <c r="BV147" s="126"/>
      <c r="BW147" s="350"/>
      <c r="BX147" s="252"/>
    </row>
    <row r="148" spans="1:76" s="127" customFormat="1" ht="31.5" x14ac:dyDescent="0.2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64">
        <v>0</v>
      </c>
      <c r="V148" s="64">
        <v>6</v>
      </c>
      <c r="W148" s="64">
        <v>4</v>
      </c>
      <c r="X148" s="64">
        <v>0</v>
      </c>
      <c r="Y148" s="64">
        <v>2</v>
      </c>
      <c r="Z148" s="64">
        <v>0</v>
      </c>
      <c r="AA148" s="64">
        <v>0</v>
      </c>
      <c r="AB148" s="64">
        <v>1</v>
      </c>
      <c r="AC148" s="64">
        <v>0</v>
      </c>
      <c r="AD148" s="64">
        <v>1</v>
      </c>
      <c r="AE148" s="204" t="s">
        <v>106</v>
      </c>
      <c r="AF148" s="57" t="s">
        <v>80</v>
      </c>
      <c r="AG148" s="65"/>
      <c r="AH148" s="65"/>
      <c r="AI148" s="65"/>
      <c r="AJ148" s="65"/>
      <c r="AK148" s="65"/>
      <c r="AL148" s="65"/>
      <c r="AM148" s="65"/>
      <c r="AN148" s="65"/>
      <c r="AO148" s="66"/>
      <c r="AP148" s="66"/>
      <c r="AQ148" s="66"/>
      <c r="AR148" s="66"/>
      <c r="AS148" s="348"/>
      <c r="AT148" s="68"/>
      <c r="AU148" s="295">
        <v>10</v>
      </c>
      <c r="AV148" s="57">
        <v>10</v>
      </c>
      <c r="AW148" s="57">
        <v>10</v>
      </c>
      <c r="AX148" s="57">
        <v>10</v>
      </c>
      <c r="AY148" s="57">
        <v>10</v>
      </c>
      <c r="AZ148" s="68">
        <v>50</v>
      </c>
      <c r="BA148" s="68">
        <v>2020</v>
      </c>
      <c r="BB148" s="123"/>
      <c r="BC148" s="116"/>
      <c r="BD148" s="124"/>
      <c r="BE148" s="85"/>
      <c r="BF148" s="125"/>
      <c r="BG148" s="125"/>
      <c r="BH148" s="125"/>
      <c r="BI148" s="125"/>
      <c r="BJ148" s="125"/>
      <c r="BK148" s="85"/>
      <c r="BL148" s="125"/>
      <c r="BM148" s="125"/>
      <c r="BN148" s="85"/>
      <c r="BO148" s="125"/>
      <c r="BP148" s="125"/>
      <c r="BQ148" s="85"/>
      <c r="BR148" s="125"/>
      <c r="BS148" s="85"/>
      <c r="BT148" s="125"/>
      <c r="BU148" s="85"/>
      <c r="BV148" s="126"/>
      <c r="BW148" s="350"/>
      <c r="BX148" s="252"/>
    </row>
    <row r="149" spans="1:76" s="127" customFormat="1" ht="47.25" x14ac:dyDescent="0.2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64">
        <v>0</v>
      </c>
      <c r="V149" s="64">
        <v>6</v>
      </c>
      <c r="W149" s="64">
        <v>4</v>
      </c>
      <c r="X149" s="64">
        <v>0</v>
      </c>
      <c r="Y149" s="64">
        <v>2</v>
      </c>
      <c r="Z149" s="64">
        <v>0</v>
      </c>
      <c r="AA149" s="64">
        <v>0</v>
      </c>
      <c r="AB149" s="64">
        <v>2</v>
      </c>
      <c r="AC149" s="64">
        <v>0</v>
      </c>
      <c r="AD149" s="64">
        <v>0</v>
      </c>
      <c r="AE149" s="171" t="s">
        <v>107</v>
      </c>
      <c r="AF149" s="57" t="s">
        <v>61</v>
      </c>
      <c r="AG149" s="65"/>
      <c r="AH149" s="65"/>
      <c r="AI149" s="65"/>
      <c r="AJ149" s="65"/>
      <c r="AK149" s="65"/>
      <c r="AL149" s="65"/>
      <c r="AM149" s="65"/>
      <c r="AN149" s="65"/>
      <c r="AO149" s="66"/>
      <c r="AP149" s="66"/>
      <c r="AQ149" s="66"/>
      <c r="AR149" s="66"/>
      <c r="AS149" s="348"/>
      <c r="AT149" s="68"/>
      <c r="AU149" s="295" t="s">
        <v>62</v>
      </c>
      <c r="AV149" s="57" t="s">
        <v>62</v>
      </c>
      <c r="AW149" s="57" t="s">
        <v>62</v>
      </c>
      <c r="AX149" s="57" t="s">
        <v>62</v>
      </c>
      <c r="AY149" s="57" t="s">
        <v>62</v>
      </c>
      <c r="AZ149" s="68" t="s">
        <v>48</v>
      </c>
      <c r="BA149" s="68">
        <v>2020</v>
      </c>
      <c r="BB149" s="123"/>
      <c r="BC149" s="116"/>
      <c r="BD149" s="124"/>
      <c r="BE149" s="85"/>
      <c r="BF149" s="125"/>
      <c r="BG149" s="125"/>
      <c r="BH149" s="125"/>
      <c r="BI149" s="125"/>
      <c r="BJ149" s="125"/>
      <c r="BK149" s="85"/>
      <c r="BL149" s="125"/>
      <c r="BM149" s="125"/>
      <c r="BN149" s="85"/>
      <c r="BO149" s="125"/>
      <c r="BP149" s="125"/>
      <c r="BQ149" s="85"/>
      <c r="BR149" s="125"/>
      <c r="BS149" s="85"/>
      <c r="BT149" s="125"/>
      <c r="BU149" s="85"/>
      <c r="BV149" s="126"/>
      <c r="BW149" s="350"/>
      <c r="BX149" s="252"/>
    </row>
    <row r="150" spans="1:76" s="127" customFormat="1" ht="31.5" x14ac:dyDescent="0.2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64">
        <v>0</v>
      </c>
      <c r="V150" s="64">
        <v>6</v>
      </c>
      <c r="W150" s="64">
        <v>4</v>
      </c>
      <c r="X150" s="64">
        <v>0</v>
      </c>
      <c r="Y150" s="64">
        <v>2</v>
      </c>
      <c r="Z150" s="64">
        <v>0</v>
      </c>
      <c r="AA150" s="64">
        <v>0</v>
      </c>
      <c r="AB150" s="64">
        <v>2</v>
      </c>
      <c r="AC150" s="64">
        <v>0</v>
      </c>
      <c r="AD150" s="64">
        <v>1</v>
      </c>
      <c r="AE150" s="204" t="s">
        <v>108</v>
      </c>
      <c r="AF150" s="57" t="s">
        <v>80</v>
      </c>
      <c r="AG150" s="65"/>
      <c r="AH150" s="65"/>
      <c r="AI150" s="65"/>
      <c r="AJ150" s="65"/>
      <c r="AK150" s="65"/>
      <c r="AL150" s="65"/>
      <c r="AM150" s="65"/>
      <c r="AN150" s="65"/>
      <c r="AO150" s="66"/>
      <c r="AP150" s="66"/>
      <c r="AQ150" s="66"/>
      <c r="AR150" s="66"/>
      <c r="AS150" s="348"/>
      <c r="AT150" s="68"/>
      <c r="AU150" s="295">
        <v>30</v>
      </c>
      <c r="AV150" s="57">
        <v>60</v>
      </c>
      <c r="AW150" s="57">
        <v>60</v>
      </c>
      <c r="AX150" s="57">
        <v>60</v>
      </c>
      <c r="AY150" s="57">
        <v>60</v>
      </c>
      <c r="AZ150" s="68">
        <f>SUM(AU150:AY150)</f>
        <v>270</v>
      </c>
      <c r="BA150" s="68">
        <v>2020</v>
      </c>
      <c r="BB150" s="123"/>
      <c r="BC150" s="116"/>
      <c r="BD150" s="124"/>
      <c r="BE150" s="85"/>
      <c r="BF150" s="125"/>
      <c r="BG150" s="125"/>
      <c r="BH150" s="125"/>
      <c r="BI150" s="125"/>
      <c r="BJ150" s="125"/>
      <c r="BK150" s="85"/>
      <c r="BL150" s="125"/>
      <c r="BM150" s="125"/>
      <c r="BN150" s="85"/>
      <c r="BO150" s="125"/>
      <c r="BP150" s="125"/>
      <c r="BQ150" s="85"/>
      <c r="BR150" s="125"/>
      <c r="BS150" s="85"/>
      <c r="BT150" s="125"/>
      <c r="BU150" s="85"/>
      <c r="BV150" s="126"/>
      <c r="BW150" s="350"/>
      <c r="BX150" s="252"/>
    </row>
    <row r="151" spans="1:76" s="127" customFormat="1" ht="36.75" customHeight="1" x14ac:dyDescent="0.2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86">
        <v>0</v>
      </c>
      <c r="V151" s="186">
        <v>6</v>
      </c>
      <c r="W151" s="186">
        <v>5</v>
      </c>
      <c r="X151" s="186">
        <v>0</v>
      </c>
      <c r="Y151" s="186">
        <v>0</v>
      </c>
      <c r="Z151" s="186">
        <v>0</v>
      </c>
      <c r="AA151" s="186">
        <v>0</v>
      </c>
      <c r="AB151" s="186">
        <v>0</v>
      </c>
      <c r="AC151" s="186">
        <v>0</v>
      </c>
      <c r="AD151" s="186">
        <v>0</v>
      </c>
      <c r="AE151" s="172" t="s">
        <v>109</v>
      </c>
      <c r="AF151" s="282" t="s">
        <v>58</v>
      </c>
      <c r="AG151" s="65"/>
      <c r="AH151" s="65"/>
      <c r="AI151" s="65"/>
      <c r="AJ151" s="65"/>
      <c r="AK151" s="65"/>
      <c r="AL151" s="65"/>
      <c r="AM151" s="65"/>
      <c r="AN151" s="65"/>
      <c r="AO151" s="66"/>
      <c r="AP151" s="66"/>
      <c r="AQ151" s="66"/>
      <c r="AR151" s="66"/>
      <c r="AS151" s="348"/>
      <c r="AT151" s="68"/>
      <c r="AU151" s="281">
        <v>77.224000000000004</v>
      </c>
      <c r="AV151" s="281">
        <f>AV152</f>
        <v>67.189989999999995</v>
      </c>
      <c r="AW151" s="281">
        <f>AW152</f>
        <v>69</v>
      </c>
      <c r="AX151" s="281">
        <f t="shared" ref="AX151:AY151" si="21">AX152</f>
        <v>69</v>
      </c>
      <c r="AY151" s="281">
        <f t="shared" si="21"/>
        <v>69</v>
      </c>
      <c r="AZ151" s="281">
        <f>SUM(AU151:AY151)</f>
        <v>351.41399000000001</v>
      </c>
      <c r="BA151" s="279">
        <v>2020</v>
      </c>
      <c r="BB151" s="123"/>
      <c r="BC151" s="116"/>
      <c r="BD151" s="124"/>
      <c r="BE151" s="85"/>
      <c r="BF151" s="125"/>
      <c r="BG151" s="125"/>
      <c r="BH151" s="125"/>
      <c r="BI151" s="125"/>
      <c r="BJ151" s="125"/>
      <c r="BK151" s="85"/>
      <c r="BL151" s="125"/>
      <c r="BM151" s="125"/>
      <c r="BN151" s="85"/>
      <c r="BO151" s="125"/>
      <c r="BP151" s="125"/>
      <c r="BQ151" s="85"/>
      <c r="BR151" s="125"/>
      <c r="BS151" s="85"/>
      <c r="BT151" s="125"/>
      <c r="BU151" s="85"/>
      <c r="BV151" s="126"/>
      <c r="BW151" s="350"/>
      <c r="BX151" s="252"/>
    </row>
    <row r="152" spans="1:76" s="127" customFormat="1" ht="33.75" customHeight="1" x14ac:dyDescent="0.2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87">
        <v>0</v>
      </c>
      <c r="V152" s="187">
        <v>6</v>
      </c>
      <c r="W152" s="187">
        <v>5</v>
      </c>
      <c r="X152" s="187">
        <v>0</v>
      </c>
      <c r="Y152" s="187">
        <v>1</v>
      </c>
      <c r="Z152" s="187">
        <v>0</v>
      </c>
      <c r="AA152" s="187">
        <v>0</v>
      </c>
      <c r="AB152" s="187">
        <v>0</v>
      </c>
      <c r="AC152" s="187">
        <v>0</v>
      </c>
      <c r="AD152" s="187">
        <v>0</v>
      </c>
      <c r="AE152" s="176" t="s">
        <v>110</v>
      </c>
      <c r="AF152" s="286" t="s">
        <v>58</v>
      </c>
      <c r="AG152" s="65"/>
      <c r="AH152" s="65"/>
      <c r="AI152" s="65"/>
      <c r="AJ152" s="65"/>
      <c r="AK152" s="65"/>
      <c r="AL152" s="65"/>
      <c r="AM152" s="65"/>
      <c r="AN152" s="65"/>
      <c r="AO152" s="66"/>
      <c r="AP152" s="66"/>
      <c r="AQ152" s="66"/>
      <c r="AR152" s="66"/>
      <c r="AS152" s="348"/>
      <c r="AT152" s="68"/>
      <c r="AU152" s="291">
        <v>77.224000000000004</v>
      </c>
      <c r="AV152" s="291">
        <f>SUM(AV156,AV154)</f>
        <v>67.189989999999995</v>
      </c>
      <c r="AW152" s="291">
        <f t="shared" ref="AW152:AY152" si="22">SUM(AW156,AW154)</f>
        <v>69</v>
      </c>
      <c r="AX152" s="291">
        <f t="shared" si="22"/>
        <v>69</v>
      </c>
      <c r="AY152" s="291">
        <f t="shared" si="22"/>
        <v>69</v>
      </c>
      <c r="AZ152" s="290">
        <f>SUM(AU152:AY152)</f>
        <v>351.41399000000001</v>
      </c>
      <c r="BA152" s="289">
        <f t="shared" ref="BA152" si="23">BA151</f>
        <v>2020</v>
      </c>
      <c r="BB152" s="123"/>
      <c r="BC152" s="116"/>
      <c r="BD152" s="124"/>
      <c r="BE152" s="85"/>
      <c r="BF152" s="125"/>
      <c r="BG152" s="125"/>
      <c r="BH152" s="125"/>
      <c r="BI152" s="125"/>
      <c r="BJ152" s="125"/>
      <c r="BK152" s="85"/>
      <c r="BL152" s="125"/>
      <c r="BM152" s="125"/>
      <c r="BN152" s="85"/>
      <c r="BO152" s="125"/>
      <c r="BP152" s="125"/>
      <c r="BQ152" s="85"/>
      <c r="BR152" s="125"/>
      <c r="BS152" s="85"/>
      <c r="BT152" s="125"/>
      <c r="BU152" s="85"/>
      <c r="BV152" s="126"/>
      <c r="BW152" s="350"/>
      <c r="BX152" s="252"/>
    </row>
    <row r="153" spans="1:76" s="127" customFormat="1" ht="18.75" x14ac:dyDescent="0.2">
      <c r="A153" s="183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64">
        <v>0</v>
      </c>
      <c r="V153" s="64">
        <v>6</v>
      </c>
      <c r="W153" s="64">
        <v>5</v>
      </c>
      <c r="X153" s="64">
        <v>0</v>
      </c>
      <c r="Y153" s="64">
        <v>1</v>
      </c>
      <c r="Z153" s="64">
        <v>0</v>
      </c>
      <c r="AA153" s="64">
        <v>0</v>
      </c>
      <c r="AB153" s="64">
        <v>0</v>
      </c>
      <c r="AC153" s="64">
        <v>0</v>
      </c>
      <c r="AD153" s="64">
        <v>1</v>
      </c>
      <c r="AE153" s="80" t="s">
        <v>111</v>
      </c>
      <c r="AF153" s="57" t="s">
        <v>64</v>
      </c>
      <c r="AG153" s="65"/>
      <c r="AH153" s="65"/>
      <c r="AI153" s="65"/>
      <c r="AJ153" s="65"/>
      <c r="AK153" s="65"/>
      <c r="AL153" s="65"/>
      <c r="AM153" s="65"/>
      <c r="AN153" s="65"/>
      <c r="AO153" s="66"/>
      <c r="AP153" s="66"/>
      <c r="AQ153" s="66"/>
      <c r="AR153" s="66"/>
      <c r="AS153" s="348"/>
      <c r="AT153" s="68"/>
      <c r="AU153" s="300">
        <v>6</v>
      </c>
      <c r="AV153" s="200">
        <v>6</v>
      </c>
      <c r="AW153" s="200">
        <v>6</v>
      </c>
      <c r="AX153" s="200">
        <v>6</v>
      </c>
      <c r="AY153" s="200">
        <v>6</v>
      </c>
      <c r="AZ153" s="303">
        <f t="shared" ref="AZ153:AZ156" si="24">SUM(AU153:AY153)</f>
        <v>30</v>
      </c>
      <c r="BA153" s="68">
        <v>2020</v>
      </c>
      <c r="BB153" s="123"/>
      <c r="BC153" s="116"/>
      <c r="BD153" s="124"/>
      <c r="BE153" s="85"/>
      <c r="BF153" s="125"/>
      <c r="BG153" s="125"/>
      <c r="BH153" s="125"/>
      <c r="BI153" s="125"/>
      <c r="BJ153" s="125"/>
      <c r="BK153" s="85"/>
      <c r="BL153" s="125"/>
      <c r="BM153" s="125"/>
      <c r="BN153" s="85"/>
      <c r="BO153" s="125"/>
      <c r="BP153" s="125"/>
      <c r="BQ153" s="85"/>
      <c r="BR153" s="125"/>
      <c r="BS153" s="85"/>
      <c r="BT153" s="125"/>
      <c r="BU153" s="85"/>
      <c r="BV153" s="126"/>
      <c r="BW153" s="350"/>
      <c r="BX153" s="252"/>
    </row>
    <row r="154" spans="1:76" s="127" customFormat="1" ht="31.5" x14ac:dyDescent="0.2">
      <c r="A154" s="183">
        <v>7</v>
      </c>
      <c r="B154" s="183">
        <v>0</v>
      </c>
      <c r="C154" s="183">
        <v>1</v>
      </c>
      <c r="D154" s="183">
        <v>1</v>
      </c>
      <c r="E154" s="183">
        <v>0</v>
      </c>
      <c r="F154" s="183">
        <v>0</v>
      </c>
      <c r="G154" s="183">
        <v>3</v>
      </c>
      <c r="H154" s="183">
        <v>0</v>
      </c>
      <c r="I154" s="183">
        <v>6</v>
      </c>
      <c r="J154" s="183">
        <v>5</v>
      </c>
      <c r="K154" s="183">
        <v>0</v>
      </c>
      <c r="L154" s="183">
        <v>1</v>
      </c>
      <c r="M154" s="183">
        <v>4</v>
      </c>
      <c r="N154" s="183">
        <v>0</v>
      </c>
      <c r="O154" s="183">
        <v>0</v>
      </c>
      <c r="P154" s="183">
        <v>1</v>
      </c>
      <c r="Q154" s="183" t="s">
        <v>55</v>
      </c>
      <c r="R154" s="183"/>
      <c r="S154" s="183"/>
      <c r="T154" s="183"/>
      <c r="U154" s="64">
        <v>0</v>
      </c>
      <c r="V154" s="64">
        <v>6</v>
      </c>
      <c r="W154" s="64">
        <v>5</v>
      </c>
      <c r="X154" s="64">
        <v>0</v>
      </c>
      <c r="Y154" s="64">
        <v>1</v>
      </c>
      <c r="Z154" s="64">
        <v>0</v>
      </c>
      <c r="AA154" s="64">
        <v>0</v>
      </c>
      <c r="AB154" s="64">
        <v>1</v>
      </c>
      <c r="AC154" s="64">
        <v>0</v>
      </c>
      <c r="AD154" s="64">
        <v>0</v>
      </c>
      <c r="AE154" s="170" t="s">
        <v>183</v>
      </c>
      <c r="AF154" s="57" t="s">
        <v>58</v>
      </c>
      <c r="AG154" s="65"/>
      <c r="AH154" s="65"/>
      <c r="AI154" s="65"/>
      <c r="AJ154" s="65"/>
      <c r="AK154" s="65"/>
      <c r="AL154" s="65"/>
      <c r="AM154" s="65"/>
      <c r="AN154" s="65"/>
      <c r="AO154" s="66"/>
      <c r="AP154" s="66"/>
      <c r="AQ154" s="66"/>
      <c r="AR154" s="66"/>
      <c r="AS154" s="348"/>
      <c r="AT154" s="68"/>
      <c r="AU154" s="303">
        <v>10</v>
      </c>
      <c r="AV154" s="277">
        <v>15</v>
      </c>
      <c r="AW154" s="277">
        <v>15</v>
      </c>
      <c r="AX154" s="277">
        <v>15</v>
      </c>
      <c r="AY154" s="277">
        <v>15</v>
      </c>
      <c r="AZ154" s="303">
        <f t="shared" si="24"/>
        <v>70</v>
      </c>
      <c r="BA154" s="68">
        <v>2020</v>
      </c>
      <c r="BB154" s="123"/>
      <c r="BC154" s="116"/>
      <c r="BD154" s="124"/>
      <c r="BE154" s="85"/>
      <c r="BF154" s="125"/>
      <c r="BG154" s="125"/>
      <c r="BH154" s="125"/>
      <c r="BI154" s="125"/>
      <c r="BJ154" s="125"/>
      <c r="BK154" s="85"/>
      <c r="BL154" s="125"/>
      <c r="BM154" s="125"/>
      <c r="BN154" s="85"/>
      <c r="BO154" s="125"/>
      <c r="BP154" s="125"/>
      <c r="BQ154" s="85"/>
      <c r="BR154" s="125"/>
      <c r="BS154" s="85"/>
      <c r="BT154" s="125"/>
      <c r="BU154" s="85"/>
      <c r="BV154" s="126"/>
      <c r="BW154" s="350"/>
      <c r="BX154" s="252"/>
    </row>
    <row r="155" spans="1:76" s="127" customFormat="1" ht="18.75" x14ac:dyDescent="0.2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64">
        <v>0</v>
      </c>
      <c r="V155" s="64">
        <v>6</v>
      </c>
      <c r="W155" s="64">
        <v>5</v>
      </c>
      <c r="X155" s="64">
        <v>0</v>
      </c>
      <c r="Y155" s="64">
        <v>1</v>
      </c>
      <c r="Z155" s="64">
        <v>0</v>
      </c>
      <c r="AA155" s="64">
        <v>0</v>
      </c>
      <c r="AB155" s="64">
        <v>1</v>
      </c>
      <c r="AC155" s="64">
        <v>0</v>
      </c>
      <c r="AD155" s="64">
        <v>1</v>
      </c>
      <c r="AE155" s="80" t="s">
        <v>112</v>
      </c>
      <c r="AF155" s="57" t="s">
        <v>91</v>
      </c>
      <c r="AG155" s="65"/>
      <c r="AH155" s="65"/>
      <c r="AI155" s="65"/>
      <c r="AJ155" s="65"/>
      <c r="AK155" s="65"/>
      <c r="AL155" s="65"/>
      <c r="AM155" s="65"/>
      <c r="AN155" s="65"/>
      <c r="AO155" s="66"/>
      <c r="AP155" s="66"/>
      <c r="AQ155" s="66"/>
      <c r="AR155" s="66"/>
      <c r="AS155" s="348"/>
      <c r="AT155" s="68"/>
      <c r="AU155" s="295">
        <v>5</v>
      </c>
      <c r="AV155" s="57">
        <v>5</v>
      </c>
      <c r="AW155" s="57">
        <v>5</v>
      </c>
      <c r="AX155" s="57">
        <v>5</v>
      </c>
      <c r="AY155" s="57">
        <v>5</v>
      </c>
      <c r="AZ155" s="303">
        <f t="shared" si="24"/>
        <v>25</v>
      </c>
      <c r="BA155" s="68">
        <v>2020</v>
      </c>
      <c r="BB155" s="123"/>
      <c r="BC155" s="116"/>
      <c r="BD155" s="124"/>
      <c r="BE155" s="85"/>
      <c r="BF155" s="125"/>
      <c r="BG155" s="125"/>
      <c r="BH155" s="125"/>
      <c r="BI155" s="125"/>
      <c r="BJ155" s="125"/>
      <c r="BK155" s="85"/>
      <c r="BL155" s="125"/>
      <c r="BM155" s="125"/>
      <c r="BN155" s="85"/>
      <c r="BO155" s="125"/>
      <c r="BP155" s="125"/>
      <c r="BQ155" s="85"/>
      <c r="BR155" s="125"/>
      <c r="BS155" s="85"/>
      <c r="BT155" s="125"/>
      <c r="BU155" s="85"/>
      <c r="BV155" s="126"/>
      <c r="BW155" s="350"/>
      <c r="BX155" s="252"/>
    </row>
    <row r="156" spans="1:76" s="127" customFormat="1" ht="49.15" customHeight="1" x14ac:dyDescent="0.2">
      <c r="A156" s="183">
        <v>7</v>
      </c>
      <c r="B156" s="183">
        <v>0</v>
      </c>
      <c r="C156" s="183">
        <v>1</v>
      </c>
      <c r="D156" s="183">
        <v>1</v>
      </c>
      <c r="E156" s="183">
        <v>0</v>
      </c>
      <c r="F156" s="183">
        <v>0</v>
      </c>
      <c r="G156" s="183">
        <v>1</v>
      </c>
      <c r="H156" s="183">
        <v>0</v>
      </c>
      <c r="I156" s="183">
        <v>6</v>
      </c>
      <c r="J156" s="183">
        <v>5</v>
      </c>
      <c r="K156" s="183">
        <v>0</v>
      </c>
      <c r="L156" s="183">
        <v>1</v>
      </c>
      <c r="M156" s="183">
        <v>4</v>
      </c>
      <c r="N156" s="183">
        <v>0</v>
      </c>
      <c r="O156" s="183">
        <v>0</v>
      </c>
      <c r="P156" s="183">
        <v>4</v>
      </c>
      <c r="Q156" s="183" t="s">
        <v>113</v>
      </c>
      <c r="R156" s="183"/>
      <c r="S156" s="183"/>
      <c r="T156" s="183"/>
      <c r="U156" s="64">
        <v>0</v>
      </c>
      <c r="V156" s="64">
        <v>6</v>
      </c>
      <c r="W156" s="64">
        <v>5</v>
      </c>
      <c r="X156" s="64">
        <v>0</v>
      </c>
      <c r="Y156" s="64">
        <v>1</v>
      </c>
      <c r="Z156" s="64">
        <v>0</v>
      </c>
      <c r="AA156" s="64">
        <v>0</v>
      </c>
      <c r="AB156" s="64">
        <v>2</v>
      </c>
      <c r="AC156" s="64">
        <v>0</v>
      </c>
      <c r="AD156" s="64">
        <v>0</v>
      </c>
      <c r="AE156" s="180" t="s">
        <v>242</v>
      </c>
      <c r="AF156" s="57" t="s">
        <v>46</v>
      </c>
      <c r="AG156" s="65"/>
      <c r="AH156" s="65"/>
      <c r="AI156" s="65"/>
      <c r="AJ156" s="65"/>
      <c r="AK156" s="65"/>
      <c r="AL156" s="65"/>
      <c r="AM156" s="65"/>
      <c r="AN156" s="65"/>
      <c r="AO156" s="66"/>
      <c r="AP156" s="66"/>
      <c r="AQ156" s="66"/>
      <c r="AR156" s="66"/>
      <c r="AS156" s="348"/>
      <c r="AT156" s="68"/>
      <c r="AU156" s="303">
        <v>67.224000000000004</v>
      </c>
      <c r="AV156" s="277">
        <v>52.189990000000002</v>
      </c>
      <c r="AW156" s="277">
        <v>54</v>
      </c>
      <c r="AX156" s="277">
        <v>54</v>
      </c>
      <c r="AY156" s="277">
        <v>54</v>
      </c>
      <c r="AZ156" s="303">
        <f t="shared" si="24"/>
        <v>281.41399000000001</v>
      </c>
      <c r="BA156" s="68">
        <v>2020</v>
      </c>
      <c r="BB156" s="123"/>
      <c r="BC156" s="116"/>
      <c r="BD156" s="124"/>
      <c r="BE156" s="85"/>
      <c r="BF156" s="125"/>
      <c r="BG156" s="125"/>
      <c r="BH156" s="125"/>
      <c r="BI156" s="125"/>
      <c r="BJ156" s="125"/>
      <c r="BK156" s="85"/>
      <c r="BL156" s="125"/>
      <c r="BM156" s="125"/>
      <c r="BN156" s="85"/>
      <c r="BO156" s="125"/>
      <c r="BP156" s="125"/>
      <c r="BQ156" s="85"/>
      <c r="BR156" s="125"/>
      <c r="BS156" s="85"/>
      <c r="BT156" s="125"/>
      <c r="BU156" s="85"/>
      <c r="BV156" s="126"/>
      <c r="BW156" s="350"/>
      <c r="BX156" s="252"/>
    </row>
    <row r="157" spans="1:76" s="127" customFormat="1" ht="18.75" x14ac:dyDescent="0.2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64">
        <v>0</v>
      </c>
      <c r="V157" s="64">
        <v>6</v>
      </c>
      <c r="W157" s="64">
        <v>5</v>
      </c>
      <c r="X157" s="64">
        <v>0</v>
      </c>
      <c r="Y157" s="64">
        <v>1</v>
      </c>
      <c r="Z157" s="64">
        <v>0</v>
      </c>
      <c r="AA157" s="64">
        <v>0</v>
      </c>
      <c r="AB157" s="64">
        <v>2</v>
      </c>
      <c r="AC157" s="64">
        <v>0</v>
      </c>
      <c r="AD157" s="64">
        <v>1</v>
      </c>
      <c r="AE157" s="80" t="s">
        <v>114</v>
      </c>
      <c r="AF157" s="57" t="s">
        <v>64</v>
      </c>
      <c r="AG157" s="65"/>
      <c r="AH157" s="65"/>
      <c r="AI157" s="65"/>
      <c r="AJ157" s="65"/>
      <c r="AK157" s="65"/>
      <c r="AL157" s="65"/>
      <c r="AM157" s="65"/>
      <c r="AN157" s="65"/>
      <c r="AO157" s="66"/>
      <c r="AP157" s="66"/>
      <c r="AQ157" s="66"/>
      <c r="AR157" s="66"/>
      <c r="AS157" s="348"/>
      <c r="AT157" s="68"/>
      <c r="AU157" s="295">
        <v>1</v>
      </c>
      <c r="AV157" s="162">
        <v>1</v>
      </c>
      <c r="AW157" s="162">
        <v>1</v>
      </c>
      <c r="AX157" s="162">
        <v>1</v>
      </c>
      <c r="AY157" s="162">
        <v>1</v>
      </c>
      <c r="AZ157" s="162">
        <v>5</v>
      </c>
      <c r="BA157" s="68">
        <v>2020</v>
      </c>
      <c r="BB157" s="123"/>
      <c r="BC157" s="116"/>
      <c r="BD157" s="124"/>
      <c r="BE157" s="85"/>
      <c r="BF157" s="125"/>
      <c r="BG157" s="125"/>
      <c r="BH157" s="125"/>
      <c r="BI157" s="125"/>
      <c r="BJ157" s="125"/>
      <c r="BK157" s="85"/>
      <c r="BL157" s="125"/>
      <c r="BM157" s="125"/>
      <c r="BN157" s="85"/>
      <c r="BO157" s="125"/>
      <c r="BP157" s="125"/>
      <c r="BQ157" s="85"/>
      <c r="BR157" s="125"/>
      <c r="BS157" s="85"/>
      <c r="BT157" s="125"/>
      <c r="BU157" s="85"/>
      <c r="BV157" s="126"/>
      <c r="BW157" s="350"/>
      <c r="BX157" s="252"/>
    </row>
    <row r="158" spans="1:76" s="127" customFormat="1" ht="54" customHeight="1" x14ac:dyDescent="0.2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86">
        <v>0</v>
      </c>
      <c r="V158" s="186">
        <v>6</v>
      </c>
      <c r="W158" s="186">
        <v>6</v>
      </c>
      <c r="X158" s="186">
        <v>0</v>
      </c>
      <c r="Y158" s="186">
        <v>0</v>
      </c>
      <c r="Z158" s="186">
        <v>0</v>
      </c>
      <c r="AA158" s="186">
        <v>0</v>
      </c>
      <c r="AB158" s="186">
        <v>0</v>
      </c>
      <c r="AC158" s="186">
        <v>0</v>
      </c>
      <c r="AD158" s="186">
        <v>0</v>
      </c>
      <c r="AE158" s="193" t="s">
        <v>115</v>
      </c>
      <c r="AF158" s="282" t="s">
        <v>58</v>
      </c>
      <c r="AG158" s="65"/>
      <c r="AH158" s="65"/>
      <c r="AI158" s="65"/>
      <c r="AJ158" s="65"/>
      <c r="AK158" s="65"/>
      <c r="AL158" s="65"/>
      <c r="AM158" s="65"/>
      <c r="AN158" s="65"/>
      <c r="AO158" s="66"/>
      <c r="AP158" s="66"/>
      <c r="AQ158" s="66"/>
      <c r="AR158" s="66"/>
      <c r="AS158" s="348"/>
      <c r="AT158" s="68"/>
      <c r="AU158" s="281">
        <f>SUM(AU159,AU170)</f>
        <v>3014.2611699999998</v>
      </c>
      <c r="AV158" s="281">
        <f t="shared" ref="AV158:AY158" si="25">SUM(AV159,AV170)</f>
        <v>80</v>
      </c>
      <c r="AW158" s="281">
        <f t="shared" si="25"/>
        <v>1710.8632499999997</v>
      </c>
      <c r="AX158" s="281">
        <f t="shared" si="25"/>
        <v>0</v>
      </c>
      <c r="AY158" s="281">
        <f t="shared" si="25"/>
        <v>0</v>
      </c>
      <c r="AZ158" s="281">
        <f>AU158+AV158+AW158+AX158+AY158</f>
        <v>4805.1244199999992</v>
      </c>
      <c r="BA158" s="279">
        <v>2018</v>
      </c>
      <c r="BB158" s="123"/>
      <c r="BC158" s="116"/>
      <c r="BD158" s="124"/>
      <c r="BE158" s="85"/>
      <c r="BF158" s="125"/>
      <c r="BG158" s="125"/>
      <c r="BH158" s="125"/>
      <c r="BI158" s="125"/>
      <c r="BJ158" s="125"/>
      <c r="BK158" s="85"/>
      <c r="BL158" s="125"/>
      <c r="BM158" s="125"/>
      <c r="BN158" s="85"/>
      <c r="BO158" s="125"/>
      <c r="BP158" s="125"/>
      <c r="BQ158" s="85"/>
      <c r="BR158" s="125"/>
      <c r="BS158" s="85"/>
      <c r="BT158" s="125"/>
      <c r="BU158" s="85"/>
      <c r="BV158" s="126"/>
      <c r="BW158" s="350"/>
      <c r="BX158" s="252"/>
    </row>
    <row r="159" spans="1:76" s="127" customFormat="1" ht="31.5" x14ac:dyDescent="0.2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87">
        <v>0</v>
      </c>
      <c r="V159" s="187">
        <v>6</v>
      </c>
      <c r="W159" s="187">
        <v>6</v>
      </c>
      <c r="X159" s="187">
        <v>0</v>
      </c>
      <c r="Y159" s="187">
        <v>1</v>
      </c>
      <c r="Z159" s="187">
        <v>0</v>
      </c>
      <c r="AA159" s="187">
        <v>0</v>
      </c>
      <c r="AB159" s="187">
        <v>0</v>
      </c>
      <c r="AC159" s="187">
        <v>0</v>
      </c>
      <c r="AD159" s="187">
        <v>0</v>
      </c>
      <c r="AE159" s="176" t="s">
        <v>116</v>
      </c>
      <c r="AF159" s="190" t="s">
        <v>58</v>
      </c>
      <c r="AG159" s="65"/>
      <c r="AH159" s="65"/>
      <c r="AI159" s="65"/>
      <c r="AJ159" s="65"/>
      <c r="AK159" s="65"/>
      <c r="AL159" s="65"/>
      <c r="AM159" s="65"/>
      <c r="AN159" s="65"/>
      <c r="AO159" s="66"/>
      <c r="AP159" s="66"/>
      <c r="AQ159" s="66"/>
      <c r="AR159" s="66"/>
      <c r="AS159" s="348"/>
      <c r="AT159" s="68"/>
      <c r="AU159" s="290">
        <f>SUM(AU161)</f>
        <v>1976.8339999999998</v>
      </c>
      <c r="AV159" s="290">
        <f t="shared" ref="AV159:AY159" si="26">SUM(AV161)</f>
        <v>0</v>
      </c>
      <c r="AW159" s="290">
        <f t="shared" si="26"/>
        <v>32.60604</v>
      </c>
      <c r="AX159" s="290">
        <f t="shared" si="26"/>
        <v>0</v>
      </c>
      <c r="AY159" s="290">
        <f t="shared" si="26"/>
        <v>0</v>
      </c>
      <c r="AZ159" s="290">
        <f>AZ161</f>
        <v>2009.4400399999997</v>
      </c>
      <c r="BA159" s="289">
        <v>2018</v>
      </c>
      <c r="BB159" s="123"/>
      <c r="BC159" s="116"/>
      <c r="BD159" s="124"/>
      <c r="BE159" s="85"/>
      <c r="BF159" s="125"/>
      <c r="BG159" s="125"/>
      <c r="BH159" s="125"/>
      <c r="BI159" s="125"/>
      <c r="BJ159" s="125"/>
      <c r="BK159" s="85"/>
      <c r="BL159" s="125"/>
      <c r="BM159" s="125"/>
      <c r="BN159" s="85"/>
      <c r="BO159" s="125"/>
      <c r="BP159" s="125"/>
      <c r="BQ159" s="85"/>
      <c r="BR159" s="125"/>
      <c r="BS159" s="85"/>
      <c r="BT159" s="125"/>
      <c r="BU159" s="85"/>
      <c r="BV159" s="126"/>
      <c r="BW159" s="350"/>
      <c r="BX159" s="252"/>
    </row>
    <row r="160" spans="1:76" s="127" customFormat="1" ht="33.75" customHeight="1" x14ac:dyDescent="0.2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64">
        <v>0</v>
      </c>
      <c r="V160" s="64">
        <v>6</v>
      </c>
      <c r="W160" s="64">
        <v>6</v>
      </c>
      <c r="X160" s="64">
        <v>0</v>
      </c>
      <c r="Y160" s="64">
        <v>1</v>
      </c>
      <c r="Z160" s="64">
        <v>0</v>
      </c>
      <c r="AA160" s="64">
        <v>0</v>
      </c>
      <c r="AB160" s="64">
        <v>0</v>
      </c>
      <c r="AC160" s="64">
        <v>0</v>
      </c>
      <c r="AD160" s="64">
        <v>1</v>
      </c>
      <c r="AE160" s="80" t="s">
        <v>117</v>
      </c>
      <c r="AF160" s="57" t="s">
        <v>80</v>
      </c>
      <c r="AG160" s="65"/>
      <c r="AH160" s="65"/>
      <c r="AI160" s="65"/>
      <c r="AJ160" s="65"/>
      <c r="AK160" s="65"/>
      <c r="AL160" s="65"/>
      <c r="AM160" s="65"/>
      <c r="AN160" s="65"/>
      <c r="AO160" s="66"/>
      <c r="AP160" s="66"/>
      <c r="AQ160" s="66"/>
      <c r="AR160" s="66"/>
      <c r="AS160" s="348"/>
      <c r="AT160" s="68"/>
      <c r="AU160" s="295">
        <v>1</v>
      </c>
      <c r="AV160" s="57">
        <v>0</v>
      </c>
      <c r="AW160" s="57">
        <v>1</v>
      </c>
      <c r="AX160" s="57">
        <v>0</v>
      </c>
      <c r="AY160" s="57">
        <v>0</v>
      </c>
      <c r="AZ160" s="68">
        <f t="shared" ref="AZ160:AZ165" si="27">SUM(AU160:AY160)</f>
        <v>2</v>
      </c>
      <c r="BA160" s="68">
        <v>2018</v>
      </c>
      <c r="BB160" s="123"/>
      <c r="BC160" s="116"/>
      <c r="BD160" s="124"/>
      <c r="BE160" s="85"/>
      <c r="BF160" s="125"/>
      <c r="BG160" s="125"/>
      <c r="BH160" s="125"/>
      <c r="BI160" s="125"/>
      <c r="BJ160" s="125"/>
      <c r="BK160" s="85"/>
      <c r="BL160" s="125"/>
      <c r="BM160" s="125"/>
      <c r="BN160" s="85"/>
      <c r="BO160" s="125"/>
      <c r="BP160" s="125"/>
      <c r="BQ160" s="85"/>
      <c r="BR160" s="125"/>
      <c r="BS160" s="85"/>
      <c r="BT160" s="125"/>
      <c r="BU160" s="85"/>
      <c r="BV160" s="126"/>
      <c r="BW160" s="350"/>
      <c r="BX160" s="252"/>
    </row>
    <row r="161" spans="1:76" s="127" customFormat="1" ht="33.75" customHeight="1" x14ac:dyDescent="0.2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64">
        <v>0</v>
      </c>
      <c r="V161" s="64">
        <v>6</v>
      </c>
      <c r="W161" s="64">
        <v>6</v>
      </c>
      <c r="X161" s="64">
        <v>0</v>
      </c>
      <c r="Y161" s="64">
        <v>1</v>
      </c>
      <c r="Z161" s="64">
        <v>0</v>
      </c>
      <c r="AA161" s="64">
        <v>0</v>
      </c>
      <c r="AB161" s="64">
        <v>1</v>
      </c>
      <c r="AC161" s="64">
        <v>0</v>
      </c>
      <c r="AD161" s="64">
        <v>0</v>
      </c>
      <c r="AE161" s="210" t="s">
        <v>184</v>
      </c>
      <c r="AF161" s="57" t="s">
        <v>58</v>
      </c>
      <c r="AG161" s="65"/>
      <c r="AH161" s="65"/>
      <c r="AI161" s="65"/>
      <c r="AJ161" s="65"/>
      <c r="AK161" s="65"/>
      <c r="AL161" s="65"/>
      <c r="AM161" s="65"/>
      <c r="AN161" s="65"/>
      <c r="AO161" s="66"/>
      <c r="AP161" s="66"/>
      <c r="AQ161" s="66"/>
      <c r="AR161" s="66"/>
      <c r="AS161" s="348"/>
      <c r="AT161" s="68"/>
      <c r="AU161" s="304">
        <f>AU162+AU163+AU164</f>
        <v>1976.8339999999998</v>
      </c>
      <c r="AV161" s="284">
        <f>AV162+AV163+AV164</f>
        <v>0</v>
      </c>
      <c r="AW161" s="284">
        <f>SUM(AW162:AW164)</f>
        <v>32.60604</v>
      </c>
      <c r="AX161" s="284">
        <v>0</v>
      </c>
      <c r="AY161" s="284">
        <v>0</v>
      </c>
      <c r="AZ161" s="284">
        <f t="shared" si="27"/>
        <v>2009.4400399999997</v>
      </c>
      <c r="BA161" s="68">
        <v>2018</v>
      </c>
      <c r="BB161" s="123"/>
      <c r="BC161" s="116"/>
      <c r="BD161" s="124"/>
      <c r="BE161" s="85"/>
      <c r="BF161" s="125"/>
      <c r="BG161" s="125"/>
      <c r="BH161" s="125"/>
      <c r="BI161" s="125"/>
      <c r="BJ161" s="125"/>
      <c r="BK161" s="85"/>
      <c r="BL161" s="125"/>
      <c r="BM161" s="125"/>
      <c r="BN161" s="85"/>
      <c r="BO161" s="125"/>
      <c r="BP161" s="125"/>
      <c r="BQ161" s="85"/>
      <c r="BR161" s="125"/>
      <c r="BS161" s="85"/>
      <c r="BT161" s="125"/>
      <c r="BU161" s="85"/>
      <c r="BV161" s="126"/>
      <c r="BW161" s="350"/>
      <c r="BX161" s="252"/>
    </row>
    <row r="162" spans="1:76" s="127" customFormat="1" ht="18.75" x14ac:dyDescent="0.2">
      <c r="A162" s="183">
        <v>7</v>
      </c>
      <c r="B162" s="183">
        <v>0</v>
      </c>
      <c r="C162" s="183">
        <v>1</v>
      </c>
      <c r="D162" s="183">
        <v>0</v>
      </c>
      <c r="E162" s="183">
        <v>5</v>
      </c>
      <c r="F162" s="183">
        <v>0</v>
      </c>
      <c r="G162" s="183">
        <v>2</v>
      </c>
      <c r="H162" s="183">
        <v>0</v>
      </c>
      <c r="I162" s="183">
        <v>6</v>
      </c>
      <c r="J162" s="183">
        <v>6</v>
      </c>
      <c r="K162" s="183">
        <v>0</v>
      </c>
      <c r="L162" s="183">
        <v>1</v>
      </c>
      <c r="M162" s="183" t="s">
        <v>160</v>
      </c>
      <c r="N162" s="183">
        <v>0</v>
      </c>
      <c r="O162" s="183">
        <v>3</v>
      </c>
      <c r="P162" s="183">
        <v>3</v>
      </c>
      <c r="Q162" s="183" t="s">
        <v>55</v>
      </c>
      <c r="R162" s="183"/>
      <c r="S162" s="183"/>
      <c r="T162" s="183"/>
      <c r="U162" s="64">
        <v>0</v>
      </c>
      <c r="V162" s="64">
        <v>6</v>
      </c>
      <c r="W162" s="64">
        <v>6</v>
      </c>
      <c r="X162" s="64">
        <v>0</v>
      </c>
      <c r="Y162" s="64">
        <v>1</v>
      </c>
      <c r="Z162" s="64">
        <v>0</v>
      </c>
      <c r="AA162" s="64">
        <v>0</v>
      </c>
      <c r="AB162" s="64">
        <v>1</v>
      </c>
      <c r="AC162" s="64">
        <v>0</v>
      </c>
      <c r="AD162" s="64">
        <v>0</v>
      </c>
      <c r="AE162" s="178" t="s">
        <v>167</v>
      </c>
      <c r="AF162" s="57" t="s">
        <v>58</v>
      </c>
      <c r="AG162" s="65"/>
      <c r="AH162" s="65"/>
      <c r="AI162" s="65"/>
      <c r="AJ162" s="65"/>
      <c r="AK162" s="65"/>
      <c r="AL162" s="65"/>
      <c r="AM162" s="65"/>
      <c r="AN162" s="65"/>
      <c r="AO162" s="66"/>
      <c r="AP162" s="66"/>
      <c r="AQ162" s="66"/>
      <c r="AR162" s="66"/>
      <c r="AS162" s="348"/>
      <c r="AT162" s="68"/>
      <c r="AU162" s="304">
        <v>1345.03703</v>
      </c>
      <c r="AV162" s="284">
        <v>0</v>
      </c>
      <c r="AW162" s="284">
        <v>32.60604</v>
      </c>
      <c r="AX162" s="284">
        <v>0</v>
      </c>
      <c r="AY162" s="284">
        <v>0</v>
      </c>
      <c r="AZ162" s="284">
        <f t="shared" si="27"/>
        <v>1377.6430699999999</v>
      </c>
      <c r="BA162" s="68">
        <v>2018</v>
      </c>
      <c r="BB162" s="123"/>
      <c r="BC162" s="116"/>
      <c r="BD162" s="124"/>
      <c r="BE162" s="85"/>
      <c r="BF162" s="125"/>
      <c r="BG162" s="125"/>
      <c r="BH162" s="125"/>
      <c r="BI162" s="125"/>
      <c r="BJ162" s="125"/>
      <c r="BK162" s="85"/>
      <c r="BL162" s="125"/>
      <c r="BM162" s="125"/>
      <c r="BN162" s="85"/>
      <c r="BO162" s="125"/>
      <c r="BP162" s="125"/>
      <c r="BQ162" s="85"/>
      <c r="BR162" s="125"/>
      <c r="BS162" s="85"/>
      <c r="BT162" s="125"/>
      <c r="BU162" s="85"/>
      <c r="BV162" s="126"/>
      <c r="BW162" s="350"/>
      <c r="BX162" s="252"/>
    </row>
    <row r="163" spans="1:76" s="127" customFormat="1" ht="18.75" x14ac:dyDescent="0.2">
      <c r="A163" s="183">
        <v>7</v>
      </c>
      <c r="B163" s="183">
        <v>0</v>
      </c>
      <c r="C163" s="183">
        <v>1</v>
      </c>
      <c r="D163" s="183">
        <v>0</v>
      </c>
      <c r="E163" s="183">
        <v>5</v>
      </c>
      <c r="F163" s="183">
        <v>0</v>
      </c>
      <c r="G163" s="183">
        <v>2</v>
      </c>
      <c r="H163" s="183">
        <v>0</v>
      </c>
      <c r="I163" s="183">
        <v>6</v>
      </c>
      <c r="J163" s="183">
        <v>6</v>
      </c>
      <c r="K163" s="183">
        <v>0</v>
      </c>
      <c r="L163" s="183">
        <v>1</v>
      </c>
      <c r="M163" s="183">
        <v>1</v>
      </c>
      <c r="N163" s="183">
        <v>0</v>
      </c>
      <c r="O163" s="183">
        <v>3</v>
      </c>
      <c r="P163" s="183">
        <v>3</v>
      </c>
      <c r="Q163" s="183" t="s">
        <v>55</v>
      </c>
      <c r="R163" s="183"/>
      <c r="S163" s="183"/>
      <c r="T163" s="183"/>
      <c r="U163" s="64">
        <v>0</v>
      </c>
      <c r="V163" s="64">
        <v>6</v>
      </c>
      <c r="W163" s="64">
        <v>6</v>
      </c>
      <c r="X163" s="64">
        <v>0</v>
      </c>
      <c r="Y163" s="64">
        <v>1</v>
      </c>
      <c r="Z163" s="64">
        <v>0</v>
      </c>
      <c r="AA163" s="64">
        <v>0</v>
      </c>
      <c r="AB163" s="64">
        <v>1</v>
      </c>
      <c r="AC163" s="64">
        <v>0</v>
      </c>
      <c r="AD163" s="64">
        <v>0</v>
      </c>
      <c r="AE163" s="178" t="s">
        <v>165</v>
      </c>
      <c r="AF163" s="57" t="s">
        <v>58</v>
      </c>
      <c r="AG163" s="65"/>
      <c r="AH163" s="65"/>
      <c r="AI163" s="65"/>
      <c r="AJ163" s="65"/>
      <c r="AK163" s="65"/>
      <c r="AL163" s="65"/>
      <c r="AM163" s="65"/>
      <c r="AN163" s="65"/>
      <c r="AO163" s="66"/>
      <c r="AP163" s="66"/>
      <c r="AQ163" s="66"/>
      <c r="AR163" s="66"/>
      <c r="AS163" s="348"/>
      <c r="AT163" s="68"/>
      <c r="AU163" s="304">
        <v>520.29696999999999</v>
      </c>
      <c r="AV163" s="284">
        <v>0</v>
      </c>
      <c r="AW163" s="284">
        <v>0</v>
      </c>
      <c r="AX163" s="284">
        <v>0</v>
      </c>
      <c r="AY163" s="284">
        <v>0</v>
      </c>
      <c r="AZ163" s="284">
        <f t="shared" si="27"/>
        <v>520.29696999999999</v>
      </c>
      <c r="BA163" s="68">
        <v>2016</v>
      </c>
      <c r="BB163" s="123"/>
      <c r="BC163" s="116"/>
      <c r="BD163" s="124"/>
      <c r="BE163" s="85"/>
      <c r="BF163" s="125"/>
      <c r="BG163" s="125"/>
      <c r="BH163" s="125"/>
      <c r="BI163" s="125"/>
      <c r="BJ163" s="125"/>
      <c r="BK163" s="85"/>
      <c r="BL163" s="125"/>
      <c r="BM163" s="125"/>
      <c r="BN163" s="85"/>
      <c r="BO163" s="125"/>
      <c r="BP163" s="125"/>
      <c r="BQ163" s="85"/>
      <c r="BR163" s="125"/>
      <c r="BS163" s="85"/>
      <c r="BT163" s="125"/>
      <c r="BU163" s="85"/>
      <c r="BV163" s="126"/>
      <c r="BW163" s="350"/>
      <c r="BX163" s="252"/>
    </row>
    <row r="164" spans="1:76" s="127" customFormat="1" ht="18.75" x14ac:dyDescent="0.2">
      <c r="A164" s="183">
        <v>7</v>
      </c>
      <c r="B164" s="183">
        <v>0</v>
      </c>
      <c r="C164" s="183">
        <v>1</v>
      </c>
      <c r="D164" s="183">
        <v>0</v>
      </c>
      <c r="E164" s="183">
        <v>5</v>
      </c>
      <c r="F164" s="183">
        <v>0</v>
      </c>
      <c r="G164" s="183">
        <v>2</v>
      </c>
      <c r="H164" s="183">
        <v>0</v>
      </c>
      <c r="I164" s="183">
        <v>6</v>
      </c>
      <c r="J164" s="183">
        <v>6</v>
      </c>
      <c r="K164" s="183">
        <v>0</v>
      </c>
      <c r="L164" s="183">
        <v>1</v>
      </c>
      <c r="M164" s="183">
        <v>1</v>
      </c>
      <c r="N164" s="183">
        <v>0</v>
      </c>
      <c r="O164" s="183">
        <v>9</v>
      </c>
      <c r="P164" s="183">
        <v>3</v>
      </c>
      <c r="Q164" s="183" t="s">
        <v>55</v>
      </c>
      <c r="R164" s="183"/>
      <c r="S164" s="183"/>
      <c r="T164" s="183"/>
      <c r="U164" s="64">
        <v>0</v>
      </c>
      <c r="V164" s="64">
        <v>6</v>
      </c>
      <c r="W164" s="64">
        <v>6</v>
      </c>
      <c r="X164" s="64">
        <v>0</v>
      </c>
      <c r="Y164" s="64">
        <v>1</v>
      </c>
      <c r="Z164" s="64">
        <v>0</v>
      </c>
      <c r="AA164" s="64">
        <v>0</v>
      </c>
      <c r="AB164" s="64">
        <v>1</v>
      </c>
      <c r="AC164" s="64">
        <v>0</v>
      </c>
      <c r="AD164" s="64">
        <v>0</v>
      </c>
      <c r="AE164" s="178" t="s">
        <v>166</v>
      </c>
      <c r="AF164" s="57" t="s">
        <v>58</v>
      </c>
      <c r="AG164" s="65"/>
      <c r="AH164" s="65"/>
      <c r="AI164" s="65"/>
      <c r="AJ164" s="65"/>
      <c r="AK164" s="65"/>
      <c r="AL164" s="65"/>
      <c r="AM164" s="65"/>
      <c r="AN164" s="65"/>
      <c r="AO164" s="66"/>
      <c r="AP164" s="66"/>
      <c r="AQ164" s="66"/>
      <c r="AR164" s="66"/>
      <c r="AS164" s="348"/>
      <c r="AT164" s="68"/>
      <c r="AU164" s="304">
        <v>111.5</v>
      </c>
      <c r="AV164" s="284">
        <v>0</v>
      </c>
      <c r="AW164" s="284">
        <v>0</v>
      </c>
      <c r="AX164" s="284">
        <v>0</v>
      </c>
      <c r="AY164" s="284">
        <v>0</v>
      </c>
      <c r="AZ164" s="284">
        <f t="shared" si="27"/>
        <v>111.5</v>
      </c>
      <c r="BA164" s="68">
        <v>2016</v>
      </c>
      <c r="BB164" s="123"/>
      <c r="BC164" s="116"/>
      <c r="BD164" s="124"/>
      <c r="BE164" s="85"/>
      <c r="BF164" s="125"/>
      <c r="BG164" s="125"/>
      <c r="BH164" s="125"/>
      <c r="BI164" s="125"/>
      <c r="BJ164" s="125"/>
      <c r="BK164" s="85"/>
      <c r="BL164" s="125"/>
      <c r="BM164" s="125"/>
      <c r="BN164" s="85"/>
      <c r="BO164" s="125"/>
      <c r="BP164" s="125"/>
      <c r="BQ164" s="85"/>
      <c r="BR164" s="125"/>
      <c r="BS164" s="85"/>
      <c r="BT164" s="125"/>
      <c r="BU164" s="85"/>
      <c r="BV164" s="126"/>
      <c r="BW164" s="350"/>
      <c r="BX164" s="252"/>
    </row>
    <row r="165" spans="1:76" s="127" customFormat="1" ht="31.5" x14ac:dyDescent="0.2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64">
        <v>0</v>
      </c>
      <c r="V165" s="64">
        <v>6</v>
      </c>
      <c r="W165" s="64">
        <v>6</v>
      </c>
      <c r="X165" s="64">
        <v>0</v>
      </c>
      <c r="Y165" s="64">
        <v>1</v>
      </c>
      <c r="Z165" s="64">
        <v>0</v>
      </c>
      <c r="AA165" s="64">
        <v>0</v>
      </c>
      <c r="AB165" s="64">
        <v>1</v>
      </c>
      <c r="AC165" s="64">
        <v>0</v>
      </c>
      <c r="AD165" s="64">
        <v>1</v>
      </c>
      <c r="AE165" s="178" t="s">
        <v>118</v>
      </c>
      <c r="AF165" s="57" t="s">
        <v>54</v>
      </c>
      <c r="AG165" s="65"/>
      <c r="AH165" s="65"/>
      <c r="AI165" s="65"/>
      <c r="AJ165" s="65"/>
      <c r="AK165" s="65"/>
      <c r="AL165" s="65"/>
      <c r="AM165" s="65"/>
      <c r="AN165" s="65"/>
      <c r="AO165" s="66"/>
      <c r="AP165" s="66"/>
      <c r="AQ165" s="66"/>
      <c r="AR165" s="66"/>
      <c r="AS165" s="348"/>
      <c r="AT165" s="68"/>
      <c r="AU165" s="295">
        <v>1</v>
      </c>
      <c r="AV165" s="57">
        <v>0</v>
      </c>
      <c r="AW165" s="57">
        <v>1</v>
      </c>
      <c r="AX165" s="57">
        <v>0</v>
      </c>
      <c r="AY165" s="57">
        <v>0</v>
      </c>
      <c r="AZ165" s="67">
        <f t="shared" si="27"/>
        <v>2</v>
      </c>
      <c r="BA165" s="68">
        <v>2018</v>
      </c>
      <c r="BB165" s="123"/>
      <c r="BC165" s="116"/>
      <c r="BD165" s="124"/>
      <c r="BE165" s="85"/>
      <c r="BF165" s="125"/>
      <c r="BG165" s="125"/>
      <c r="BH165" s="125"/>
      <c r="BI165" s="125"/>
      <c r="BJ165" s="125"/>
      <c r="BK165" s="85"/>
      <c r="BL165" s="125"/>
      <c r="BM165" s="125"/>
      <c r="BN165" s="85"/>
      <c r="BO165" s="125"/>
      <c r="BP165" s="125"/>
      <c r="BQ165" s="85"/>
      <c r="BR165" s="125"/>
      <c r="BS165" s="85"/>
      <c r="BT165" s="125"/>
      <c r="BU165" s="85"/>
      <c r="BV165" s="126"/>
      <c r="BW165" s="350"/>
      <c r="BX165" s="252"/>
    </row>
    <row r="166" spans="1:76" s="127" customFormat="1" ht="31.5" x14ac:dyDescent="0.2">
      <c r="A166" s="183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87">
        <v>0</v>
      </c>
      <c r="V166" s="187">
        <v>6</v>
      </c>
      <c r="W166" s="187">
        <v>6</v>
      </c>
      <c r="X166" s="187">
        <v>0</v>
      </c>
      <c r="Y166" s="187">
        <v>2</v>
      </c>
      <c r="Z166" s="187">
        <v>0</v>
      </c>
      <c r="AA166" s="187">
        <v>0</v>
      </c>
      <c r="AB166" s="187">
        <v>0</v>
      </c>
      <c r="AC166" s="187">
        <v>0</v>
      </c>
      <c r="AD166" s="187">
        <v>0</v>
      </c>
      <c r="AE166" s="173" t="s">
        <v>119</v>
      </c>
      <c r="AF166" s="286" t="s">
        <v>61</v>
      </c>
      <c r="AG166" s="65"/>
      <c r="AH166" s="65"/>
      <c r="AI166" s="65"/>
      <c r="AJ166" s="65"/>
      <c r="AK166" s="65"/>
      <c r="AL166" s="65"/>
      <c r="AM166" s="65"/>
      <c r="AN166" s="65"/>
      <c r="AO166" s="66"/>
      <c r="AP166" s="66"/>
      <c r="AQ166" s="66"/>
      <c r="AR166" s="66"/>
      <c r="AS166" s="348"/>
      <c r="AT166" s="68"/>
      <c r="AU166" s="290" t="s">
        <v>62</v>
      </c>
      <c r="AV166" s="290" t="s">
        <v>62</v>
      </c>
      <c r="AW166" s="290" t="s">
        <v>62</v>
      </c>
      <c r="AX166" s="290" t="s">
        <v>62</v>
      </c>
      <c r="AY166" s="290" t="s">
        <v>62</v>
      </c>
      <c r="AZ166" s="331" t="s">
        <v>48</v>
      </c>
      <c r="BA166" s="198">
        <v>2020</v>
      </c>
      <c r="BB166" s="123"/>
      <c r="BC166" s="116"/>
      <c r="BD166" s="124"/>
      <c r="BE166" s="85"/>
      <c r="BF166" s="125"/>
      <c r="BG166" s="125"/>
      <c r="BH166" s="125"/>
      <c r="BI166" s="125"/>
      <c r="BJ166" s="125"/>
      <c r="BK166" s="85"/>
      <c r="BL166" s="125"/>
      <c r="BM166" s="125"/>
      <c r="BN166" s="85"/>
      <c r="BO166" s="125"/>
      <c r="BP166" s="125"/>
      <c r="BQ166" s="85"/>
      <c r="BR166" s="125"/>
      <c r="BS166" s="85"/>
      <c r="BT166" s="125"/>
      <c r="BU166" s="85"/>
      <c r="BV166" s="126"/>
      <c r="BW166" s="350"/>
      <c r="BX166" s="252"/>
    </row>
    <row r="167" spans="1:76" s="127" customFormat="1" ht="18.75" x14ac:dyDescent="0.2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64">
        <v>0</v>
      </c>
      <c r="V167" s="64">
        <v>6</v>
      </c>
      <c r="W167" s="64">
        <v>6</v>
      </c>
      <c r="X167" s="64">
        <v>0</v>
      </c>
      <c r="Y167" s="64">
        <v>2</v>
      </c>
      <c r="Z167" s="64">
        <v>0</v>
      </c>
      <c r="AA167" s="64">
        <v>0</v>
      </c>
      <c r="AB167" s="64">
        <v>0</v>
      </c>
      <c r="AC167" s="64">
        <v>0</v>
      </c>
      <c r="AD167" s="64">
        <v>1</v>
      </c>
      <c r="AE167" s="113" t="s">
        <v>217</v>
      </c>
      <c r="AF167" s="57" t="s">
        <v>54</v>
      </c>
      <c r="AG167" s="65"/>
      <c r="AH167" s="65"/>
      <c r="AI167" s="65"/>
      <c r="AJ167" s="65"/>
      <c r="AK167" s="65"/>
      <c r="AL167" s="65"/>
      <c r="AM167" s="65"/>
      <c r="AN167" s="65"/>
      <c r="AO167" s="66"/>
      <c r="AP167" s="66"/>
      <c r="AQ167" s="66"/>
      <c r="AR167" s="66"/>
      <c r="AS167" s="348"/>
      <c r="AT167" s="68"/>
      <c r="AU167" s="295">
        <v>10</v>
      </c>
      <c r="AV167" s="295">
        <v>10</v>
      </c>
      <c r="AW167" s="295">
        <v>10</v>
      </c>
      <c r="AX167" s="295">
        <v>10</v>
      </c>
      <c r="AY167" s="295">
        <v>10</v>
      </c>
      <c r="AZ167" s="202">
        <f>SUM(AU167:AY167)</f>
        <v>50</v>
      </c>
      <c r="BA167" s="68">
        <v>2020</v>
      </c>
      <c r="BB167" s="123"/>
      <c r="BC167" s="116"/>
      <c r="BD167" s="124"/>
      <c r="BE167" s="85"/>
      <c r="BF167" s="125"/>
      <c r="BG167" s="125"/>
      <c r="BH167" s="125"/>
      <c r="BI167" s="125"/>
      <c r="BJ167" s="125"/>
      <c r="BK167" s="85"/>
      <c r="BL167" s="125"/>
      <c r="BM167" s="125"/>
      <c r="BN167" s="85"/>
      <c r="BO167" s="125"/>
      <c r="BP167" s="125"/>
      <c r="BQ167" s="85"/>
      <c r="BR167" s="125"/>
      <c r="BS167" s="85"/>
      <c r="BT167" s="125"/>
      <c r="BU167" s="85"/>
      <c r="BV167" s="126"/>
      <c r="BW167" s="350"/>
      <c r="BX167" s="252"/>
    </row>
    <row r="168" spans="1:76" s="127" customFormat="1" ht="31.5" x14ac:dyDescent="0.2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64">
        <v>0</v>
      </c>
      <c r="V168" s="64">
        <v>6</v>
      </c>
      <c r="W168" s="64">
        <v>6</v>
      </c>
      <c r="X168" s="64">
        <v>0</v>
      </c>
      <c r="Y168" s="64">
        <v>2</v>
      </c>
      <c r="Z168" s="64">
        <v>0</v>
      </c>
      <c r="AA168" s="64">
        <v>0</v>
      </c>
      <c r="AB168" s="64">
        <v>1</v>
      </c>
      <c r="AC168" s="64">
        <v>0</v>
      </c>
      <c r="AD168" s="64">
        <v>0</v>
      </c>
      <c r="AE168" s="170" t="s">
        <v>243</v>
      </c>
      <c r="AF168" s="57" t="s">
        <v>61</v>
      </c>
      <c r="AG168" s="65"/>
      <c r="AH168" s="65"/>
      <c r="AI168" s="65"/>
      <c r="AJ168" s="65"/>
      <c r="AK168" s="65"/>
      <c r="AL168" s="65"/>
      <c r="AM168" s="65"/>
      <c r="AN168" s="65"/>
      <c r="AO168" s="66"/>
      <c r="AP168" s="66"/>
      <c r="AQ168" s="66"/>
      <c r="AR168" s="66"/>
      <c r="AS168" s="348"/>
      <c r="AT168" s="68"/>
      <c r="AU168" s="303" t="s">
        <v>62</v>
      </c>
      <c r="AV168" s="303" t="s">
        <v>62</v>
      </c>
      <c r="AW168" s="303" t="s">
        <v>62</v>
      </c>
      <c r="AX168" s="303" t="s">
        <v>62</v>
      </c>
      <c r="AY168" s="303" t="s">
        <v>62</v>
      </c>
      <c r="AZ168" s="277" t="s">
        <v>48</v>
      </c>
      <c r="BA168" s="68">
        <v>2020</v>
      </c>
      <c r="BB168" s="123"/>
      <c r="BC168" s="116"/>
      <c r="BD168" s="124"/>
      <c r="BE168" s="85"/>
      <c r="BF168" s="125"/>
      <c r="BG168" s="125"/>
      <c r="BH168" s="125"/>
      <c r="BI168" s="125"/>
      <c r="BJ168" s="125"/>
      <c r="BK168" s="85"/>
      <c r="BL168" s="125"/>
      <c r="BM168" s="125"/>
      <c r="BN168" s="85"/>
      <c r="BO168" s="125"/>
      <c r="BP168" s="125"/>
      <c r="BQ168" s="85"/>
      <c r="BR168" s="125"/>
      <c r="BS168" s="85"/>
      <c r="BT168" s="125"/>
      <c r="BU168" s="85"/>
      <c r="BV168" s="126"/>
      <c r="BW168" s="350"/>
      <c r="BX168" s="252"/>
    </row>
    <row r="169" spans="1:76" s="127" customFormat="1" ht="18.75" x14ac:dyDescent="0.2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64">
        <v>0</v>
      </c>
      <c r="V169" s="64">
        <v>6</v>
      </c>
      <c r="W169" s="64">
        <v>6</v>
      </c>
      <c r="X169" s="64">
        <v>0</v>
      </c>
      <c r="Y169" s="64">
        <v>2</v>
      </c>
      <c r="Z169" s="64">
        <v>0</v>
      </c>
      <c r="AA169" s="64">
        <v>0</v>
      </c>
      <c r="AB169" s="64">
        <v>1</v>
      </c>
      <c r="AC169" s="64">
        <v>0</v>
      </c>
      <c r="AD169" s="64">
        <v>1</v>
      </c>
      <c r="AE169" s="113" t="s">
        <v>217</v>
      </c>
      <c r="AF169" s="57" t="s">
        <v>54</v>
      </c>
      <c r="AG169" s="65"/>
      <c r="AH169" s="65"/>
      <c r="AI169" s="65"/>
      <c r="AJ169" s="65"/>
      <c r="AK169" s="65"/>
      <c r="AL169" s="65"/>
      <c r="AM169" s="65"/>
      <c r="AN169" s="65"/>
      <c r="AO169" s="66"/>
      <c r="AP169" s="66"/>
      <c r="AQ169" s="66"/>
      <c r="AR169" s="66"/>
      <c r="AS169" s="348"/>
      <c r="AT169" s="68"/>
      <c r="AU169" s="295">
        <v>10</v>
      </c>
      <c r="AV169" s="295">
        <v>10</v>
      </c>
      <c r="AW169" s="295">
        <v>10</v>
      </c>
      <c r="AX169" s="295">
        <v>10</v>
      </c>
      <c r="AY169" s="295">
        <v>10</v>
      </c>
      <c r="AZ169" s="68">
        <v>50</v>
      </c>
      <c r="BA169" s="68">
        <v>2020</v>
      </c>
      <c r="BB169" s="123"/>
      <c r="BC169" s="116"/>
      <c r="BD169" s="124"/>
      <c r="BE169" s="85"/>
      <c r="BF169" s="125"/>
      <c r="BG169" s="125"/>
      <c r="BH169" s="125"/>
      <c r="BI169" s="125"/>
      <c r="BJ169" s="125"/>
      <c r="BK169" s="85"/>
      <c r="BL169" s="125"/>
      <c r="BM169" s="125"/>
      <c r="BN169" s="85"/>
      <c r="BO169" s="125"/>
      <c r="BP169" s="125"/>
      <c r="BQ169" s="85"/>
      <c r="BR169" s="125"/>
      <c r="BS169" s="85"/>
      <c r="BT169" s="125"/>
      <c r="BU169" s="85"/>
      <c r="BV169" s="126"/>
      <c r="BW169" s="350"/>
      <c r="BX169" s="252"/>
    </row>
    <row r="170" spans="1:76" s="127" customFormat="1" ht="33" customHeight="1" x14ac:dyDescent="0.2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87">
        <v>0</v>
      </c>
      <c r="V170" s="187">
        <v>6</v>
      </c>
      <c r="W170" s="187">
        <v>6</v>
      </c>
      <c r="X170" s="187">
        <v>0</v>
      </c>
      <c r="Y170" s="187">
        <v>3</v>
      </c>
      <c r="Z170" s="187">
        <v>0</v>
      </c>
      <c r="AA170" s="187">
        <v>0</v>
      </c>
      <c r="AB170" s="187">
        <v>0</v>
      </c>
      <c r="AC170" s="187">
        <v>0</v>
      </c>
      <c r="AD170" s="187">
        <v>0</v>
      </c>
      <c r="AE170" s="219" t="s">
        <v>120</v>
      </c>
      <c r="AF170" s="286" t="s">
        <v>58</v>
      </c>
      <c r="AG170" s="65"/>
      <c r="AH170" s="65"/>
      <c r="AI170" s="65"/>
      <c r="AJ170" s="65"/>
      <c r="AK170" s="65"/>
      <c r="AL170" s="65"/>
      <c r="AM170" s="65"/>
      <c r="AN170" s="65"/>
      <c r="AO170" s="66"/>
      <c r="AP170" s="66"/>
      <c r="AQ170" s="66"/>
      <c r="AR170" s="66"/>
      <c r="AS170" s="348"/>
      <c r="AT170" s="68"/>
      <c r="AU170" s="291">
        <f>AU172</f>
        <v>1037.4271699999999</v>
      </c>
      <c r="AV170" s="291">
        <f>SUM(AV172,AV177)</f>
        <v>80</v>
      </c>
      <c r="AW170" s="291">
        <f>SUM(AW180,AW177,AW172)</f>
        <v>1678.2572099999998</v>
      </c>
      <c r="AX170" s="291">
        <v>0</v>
      </c>
      <c r="AY170" s="291">
        <v>0</v>
      </c>
      <c r="AZ170" s="290">
        <f>AU170+AV170+AW170+AX170+AY170</f>
        <v>2795.6843799999997</v>
      </c>
      <c r="BA170" s="289">
        <v>2018</v>
      </c>
      <c r="BB170" s="123"/>
      <c r="BC170" s="116"/>
      <c r="BD170" s="124"/>
      <c r="BE170" s="85"/>
      <c r="BF170" s="125"/>
      <c r="BG170" s="125"/>
      <c r="BH170" s="125"/>
      <c r="BI170" s="125"/>
      <c r="BJ170" s="125"/>
      <c r="BK170" s="85"/>
      <c r="BL170" s="125"/>
      <c r="BM170" s="125"/>
      <c r="BN170" s="85"/>
      <c r="BO170" s="125"/>
      <c r="BP170" s="125"/>
      <c r="BQ170" s="85"/>
      <c r="BR170" s="125"/>
      <c r="BS170" s="85"/>
      <c r="BT170" s="125"/>
      <c r="BU170" s="85"/>
      <c r="BV170" s="126"/>
      <c r="BW170" s="350"/>
      <c r="BX170" s="252"/>
    </row>
    <row r="171" spans="1:76" s="127" customFormat="1" ht="33" customHeight="1" x14ac:dyDescent="0.2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64">
        <v>0</v>
      </c>
      <c r="V171" s="64">
        <v>6</v>
      </c>
      <c r="W171" s="64">
        <v>6</v>
      </c>
      <c r="X171" s="64">
        <v>0</v>
      </c>
      <c r="Y171" s="64">
        <v>3</v>
      </c>
      <c r="Z171" s="64">
        <v>0</v>
      </c>
      <c r="AA171" s="64">
        <v>0</v>
      </c>
      <c r="AB171" s="64">
        <v>0</v>
      </c>
      <c r="AC171" s="64">
        <v>0</v>
      </c>
      <c r="AD171" s="64">
        <v>1</v>
      </c>
      <c r="AE171" s="204" t="s">
        <v>121</v>
      </c>
      <c r="AF171" s="57" t="s">
        <v>80</v>
      </c>
      <c r="AG171" s="65"/>
      <c r="AH171" s="65"/>
      <c r="AI171" s="65"/>
      <c r="AJ171" s="65"/>
      <c r="AK171" s="65"/>
      <c r="AL171" s="65"/>
      <c r="AM171" s="65"/>
      <c r="AN171" s="65"/>
      <c r="AO171" s="66"/>
      <c r="AP171" s="66"/>
      <c r="AQ171" s="66"/>
      <c r="AR171" s="66"/>
      <c r="AS171" s="348"/>
      <c r="AT171" s="68"/>
      <c r="AU171" s="300">
        <v>1</v>
      </c>
      <c r="AV171" s="201">
        <v>2</v>
      </c>
      <c r="AW171" s="201">
        <v>2</v>
      </c>
      <c r="AX171" s="201">
        <v>0</v>
      </c>
      <c r="AY171" s="201">
        <v>0</v>
      </c>
      <c r="AZ171" s="202">
        <f>SUM(AU171:AY171)</f>
        <v>5</v>
      </c>
      <c r="BA171" s="68">
        <v>2018</v>
      </c>
      <c r="BB171" s="123"/>
      <c r="BC171" s="116"/>
      <c r="BD171" s="124"/>
      <c r="BE171" s="85"/>
      <c r="BF171" s="125"/>
      <c r="BG171" s="125"/>
      <c r="BH171" s="125"/>
      <c r="BI171" s="125"/>
      <c r="BJ171" s="125"/>
      <c r="BK171" s="85"/>
      <c r="BL171" s="125"/>
      <c r="BM171" s="125"/>
      <c r="BN171" s="85"/>
      <c r="BO171" s="125"/>
      <c r="BP171" s="125"/>
      <c r="BQ171" s="85"/>
      <c r="BR171" s="125"/>
      <c r="BS171" s="85"/>
      <c r="BT171" s="125"/>
      <c r="BU171" s="85"/>
      <c r="BV171" s="126"/>
      <c r="BW171" s="350"/>
      <c r="BX171" s="252"/>
    </row>
    <row r="172" spans="1:76" s="127" customFormat="1" ht="33" customHeight="1" x14ac:dyDescent="0.2">
      <c r="A172" s="183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64">
        <v>0</v>
      </c>
      <c r="V172" s="64">
        <v>6</v>
      </c>
      <c r="W172" s="64">
        <v>6</v>
      </c>
      <c r="X172" s="64">
        <v>0</v>
      </c>
      <c r="Y172" s="64">
        <v>3</v>
      </c>
      <c r="Z172" s="64">
        <v>0</v>
      </c>
      <c r="AA172" s="64">
        <v>0</v>
      </c>
      <c r="AB172" s="64">
        <v>1</v>
      </c>
      <c r="AC172" s="64">
        <v>0</v>
      </c>
      <c r="AD172" s="64">
        <v>0</v>
      </c>
      <c r="AE172" s="210" t="s">
        <v>122</v>
      </c>
      <c r="AF172" s="57" t="s">
        <v>58</v>
      </c>
      <c r="AG172" s="65"/>
      <c r="AH172" s="65"/>
      <c r="AI172" s="65"/>
      <c r="AJ172" s="65"/>
      <c r="AK172" s="65"/>
      <c r="AL172" s="65"/>
      <c r="AM172" s="65"/>
      <c r="AN172" s="65"/>
      <c r="AO172" s="66"/>
      <c r="AP172" s="66"/>
      <c r="AQ172" s="66"/>
      <c r="AR172" s="66"/>
      <c r="AS172" s="348"/>
      <c r="AT172" s="68"/>
      <c r="AU172" s="304">
        <f>AU173+AU174+AU175</f>
        <v>1037.4271699999999</v>
      </c>
      <c r="AV172" s="284">
        <v>0</v>
      </c>
      <c r="AW172" s="284">
        <v>0</v>
      </c>
      <c r="AX172" s="284">
        <v>0</v>
      </c>
      <c r="AY172" s="284">
        <v>0</v>
      </c>
      <c r="AZ172" s="284">
        <f>SUM(AU172:AY172)</f>
        <v>1037.4271699999999</v>
      </c>
      <c r="BA172" s="68">
        <v>2016</v>
      </c>
      <c r="BB172" s="123"/>
      <c r="BC172" s="116"/>
      <c r="BD172" s="124"/>
      <c r="BE172" s="85"/>
      <c r="BF172" s="125"/>
      <c r="BG172" s="125"/>
      <c r="BH172" s="125"/>
      <c r="BI172" s="125"/>
      <c r="BJ172" s="125"/>
      <c r="BK172" s="85"/>
      <c r="BL172" s="125"/>
      <c r="BM172" s="125"/>
      <c r="BN172" s="85"/>
      <c r="BO172" s="125"/>
      <c r="BP172" s="125"/>
      <c r="BQ172" s="85"/>
      <c r="BR172" s="125"/>
      <c r="BS172" s="85"/>
      <c r="BT172" s="125"/>
      <c r="BU172" s="85"/>
      <c r="BV172" s="126"/>
      <c r="BW172" s="350"/>
      <c r="BX172" s="252"/>
    </row>
    <row r="173" spans="1:76" s="127" customFormat="1" ht="18" customHeight="1" x14ac:dyDescent="0.2">
      <c r="A173" s="183">
        <v>7</v>
      </c>
      <c r="B173" s="183">
        <v>0</v>
      </c>
      <c r="C173" s="183">
        <v>1</v>
      </c>
      <c r="D173" s="183">
        <v>0</v>
      </c>
      <c r="E173" s="183">
        <v>5</v>
      </c>
      <c r="F173" s="183">
        <v>0</v>
      </c>
      <c r="G173" s="183">
        <v>2</v>
      </c>
      <c r="H173" s="183">
        <v>0</v>
      </c>
      <c r="I173" s="183">
        <v>6</v>
      </c>
      <c r="J173" s="183">
        <v>6</v>
      </c>
      <c r="K173" s="183">
        <v>0</v>
      </c>
      <c r="L173" s="183">
        <v>3</v>
      </c>
      <c r="M173" s="183" t="s">
        <v>160</v>
      </c>
      <c r="N173" s="183">
        <v>0</v>
      </c>
      <c r="O173" s="183">
        <v>3</v>
      </c>
      <c r="P173" s="183">
        <v>3</v>
      </c>
      <c r="Q173" s="183" t="s">
        <v>55</v>
      </c>
      <c r="R173" s="183"/>
      <c r="S173" s="183"/>
      <c r="T173" s="183"/>
      <c r="U173" s="64">
        <v>0</v>
      </c>
      <c r="V173" s="64">
        <v>6</v>
      </c>
      <c r="W173" s="64">
        <v>6</v>
      </c>
      <c r="X173" s="64">
        <v>0</v>
      </c>
      <c r="Y173" s="64">
        <v>3</v>
      </c>
      <c r="Z173" s="64">
        <v>0</v>
      </c>
      <c r="AA173" s="64">
        <v>0</v>
      </c>
      <c r="AB173" s="64">
        <v>1</v>
      </c>
      <c r="AC173" s="64">
        <v>0</v>
      </c>
      <c r="AD173" s="64">
        <v>0</v>
      </c>
      <c r="AE173" s="229" t="s">
        <v>167</v>
      </c>
      <c r="AF173" s="57" t="s">
        <v>58</v>
      </c>
      <c r="AG173" s="65"/>
      <c r="AH173" s="65"/>
      <c r="AI173" s="65"/>
      <c r="AJ173" s="65"/>
      <c r="AK173" s="65"/>
      <c r="AL173" s="65"/>
      <c r="AM173" s="65"/>
      <c r="AN173" s="65"/>
      <c r="AO173" s="66"/>
      <c r="AP173" s="66"/>
      <c r="AQ173" s="66"/>
      <c r="AR173" s="66"/>
      <c r="AS173" s="348"/>
      <c r="AT173" s="68"/>
      <c r="AU173" s="304">
        <v>300</v>
      </c>
      <c r="AV173" s="284">
        <v>0</v>
      </c>
      <c r="AW173" s="284">
        <v>0</v>
      </c>
      <c r="AX173" s="284">
        <v>0</v>
      </c>
      <c r="AY173" s="284">
        <v>0</v>
      </c>
      <c r="AZ173" s="284">
        <f>SUM(AU173:AY173)</f>
        <v>300</v>
      </c>
      <c r="BA173" s="68">
        <v>2016</v>
      </c>
      <c r="BB173" s="123"/>
      <c r="BC173" s="116"/>
      <c r="BD173" s="124"/>
      <c r="BE173" s="85"/>
      <c r="BF173" s="125"/>
      <c r="BG173" s="125"/>
      <c r="BH173" s="125"/>
      <c r="BI173" s="125"/>
      <c r="BJ173" s="125"/>
      <c r="BK173" s="85"/>
      <c r="BL173" s="125"/>
      <c r="BM173" s="125"/>
      <c r="BN173" s="85"/>
      <c r="BO173" s="125"/>
      <c r="BP173" s="125"/>
      <c r="BQ173" s="85"/>
      <c r="BR173" s="125"/>
      <c r="BS173" s="85"/>
      <c r="BT173" s="125"/>
      <c r="BU173" s="85"/>
      <c r="BV173" s="126"/>
      <c r="BW173" s="350"/>
      <c r="BX173" s="252"/>
    </row>
    <row r="174" spans="1:76" s="127" customFormat="1" ht="16.5" customHeight="1" x14ac:dyDescent="0.2">
      <c r="A174" s="183">
        <v>7</v>
      </c>
      <c r="B174" s="183">
        <v>0</v>
      </c>
      <c r="C174" s="183">
        <v>1</v>
      </c>
      <c r="D174" s="183">
        <v>0</v>
      </c>
      <c r="E174" s="183">
        <v>5</v>
      </c>
      <c r="F174" s="183">
        <v>0</v>
      </c>
      <c r="G174" s="183">
        <v>2</v>
      </c>
      <c r="H174" s="183">
        <v>0</v>
      </c>
      <c r="I174" s="183">
        <v>6</v>
      </c>
      <c r="J174" s="183">
        <v>6</v>
      </c>
      <c r="K174" s="183">
        <v>0</v>
      </c>
      <c r="L174" s="183">
        <v>3</v>
      </c>
      <c r="M174" s="183">
        <v>1</v>
      </c>
      <c r="N174" s="183">
        <v>0</v>
      </c>
      <c r="O174" s="183">
        <v>3</v>
      </c>
      <c r="P174" s="183">
        <v>3</v>
      </c>
      <c r="Q174" s="183" t="s">
        <v>55</v>
      </c>
      <c r="R174" s="183"/>
      <c r="S174" s="183"/>
      <c r="T174" s="183"/>
      <c r="U174" s="64">
        <v>0</v>
      </c>
      <c r="V174" s="64">
        <v>6</v>
      </c>
      <c r="W174" s="64">
        <v>6</v>
      </c>
      <c r="X174" s="64">
        <v>0</v>
      </c>
      <c r="Y174" s="64">
        <v>3</v>
      </c>
      <c r="Z174" s="64">
        <v>0</v>
      </c>
      <c r="AA174" s="64">
        <v>0</v>
      </c>
      <c r="AB174" s="64">
        <v>1</v>
      </c>
      <c r="AC174" s="64">
        <v>0</v>
      </c>
      <c r="AD174" s="64">
        <v>0</v>
      </c>
      <c r="AE174" s="229" t="s">
        <v>165</v>
      </c>
      <c r="AF174" s="57" t="s">
        <v>58</v>
      </c>
      <c r="AG174" s="65"/>
      <c r="AH174" s="65"/>
      <c r="AI174" s="65"/>
      <c r="AJ174" s="65"/>
      <c r="AK174" s="65"/>
      <c r="AL174" s="65"/>
      <c r="AM174" s="65"/>
      <c r="AN174" s="65"/>
      <c r="AO174" s="66"/>
      <c r="AP174" s="66"/>
      <c r="AQ174" s="66"/>
      <c r="AR174" s="66"/>
      <c r="AS174" s="348"/>
      <c r="AT174" s="68"/>
      <c r="AU174" s="304">
        <v>639.82717000000002</v>
      </c>
      <c r="AV174" s="284">
        <v>0</v>
      </c>
      <c r="AW174" s="284">
        <v>0</v>
      </c>
      <c r="AX174" s="284">
        <v>0</v>
      </c>
      <c r="AY174" s="284">
        <v>0</v>
      </c>
      <c r="AZ174" s="284">
        <f>SUM(AU174:AY174)</f>
        <v>639.82717000000002</v>
      </c>
      <c r="BA174" s="68">
        <v>2016</v>
      </c>
      <c r="BB174" s="123"/>
      <c r="BC174" s="116"/>
      <c r="BD174" s="124"/>
      <c r="BE174" s="85"/>
      <c r="BF174" s="125"/>
      <c r="BG174" s="125"/>
      <c r="BH174" s="125"/>
      <c r="BI174" s="125"/>
      <c r="BJ174" s="125"/>
      <c r="BK174" s="85"/>
      <c r="BL174" s="125"/>
      <c r="BM174" s="125"/>
      <c r="BN174" s="85"/>
      <c r="BO174" s="125"/>
      <c r="BP174" s="125"/>
      <c r="BQ174" s="85"/>
      <c r="BR174" s="125"/>
      <c r="BS174" s="85"/>
      <c r="BT174" s="125"/>
      <c r="BU174" s="85"/>
      <c r="BV174" s="126"/>
      <c r="BW174" s="350"/>
      <c r="BX174" s="252"/>
    </row>
    <row r="175" spans="1:76" s="127" customFormat="1" ht="19.5" customHeight="1" x14ac:dyDescent="0.2">
      <c r="A175" s="183">
        <v>7</v>
      </c>
      <c r="B175" s="183">
        <v>0</v>
      </c>
      <c r="C175" s="183">
        <v>1</v>
      </c>
      <c r="D175" s="183">
        <v>0</v>
      </c>
      <c r="E175" s="183">
        <v>5</v>
      </c>
      <c r="F175" s="183">
        <v>0</v>
      </c>
      <c r="G175" s="183">
        <v>2</v>
      </c>
      <c r="H175" s="183">
        <v>0</v>
      </c>
      <c r="I175" s="183">
        <v>6</v>
      </c>
      <c r="J175" s="183">
        <v>6</v>
      </c>
      <c r="K175" s="183">
        <v>0</v>
      </c>
      <c r="L175" s="183">
        <v>3</v>
      </c>
      <c r="M175" s="183">
        <v>1</v>
      </c>
      <c r="N175" s="183">
        <v>0</v>
      </c>
      <c r="O175" s="183">
        <v>9</v>
      </c>
      <c r="P175" s="183">
        <v>3</v>
      </c>
      <c r="Q175" s="183" t="s">
        <v>55</v>
      </c>
      <c r="R175" s="183"/>
      <c r="S175" s="183"/>
      <c r="T175" s="183"/>
      <c r="U175" s="64">
        <v>0</v>
      </c>
      <c r="V175" s="64">
        <v>6</v>
      </c>
      <c r="W175" s="64">
        <v>6</v>
      </c>
      <c r="X175" s="64">
        <v>0</v>
      </c>
      <c r="Y175" s="64">
        <v>3</v>
      </c>
      <c r="Z175" s="64">
        <v>0</v>
      </c>
      <c r="AA175" s="64">
        <v>0</v>
      </c>
      <c r="AB175" s="64">
        <v>1</v>
      </c>
      <c r="AC175" s="64">
        <v>0</v>
      </c>
      <c r="AD175" s="64">
        <v>0</v>
      </c>
      <c r="AE175" s="229" t="s">
        <v>166</v>
      </c>
      <c r="AF175" s="57" t="s">
        <v>58</v>
      </c>
      <c r="AG175" s="65"/>
      <c r="AH175" s="65"/>
      <c r="AI175" s="65"/>
      <c r="AJ175" s="65"/>
      <c r="AK175" s="65"/>
      <c r="AL175" s="65"/>
      <c r="AM175" s="65"/>
      <c r="AN175" s="65"/>
      <c r="AO175" s="66"/>
      <c r="AP175" s="66"/>
      <c r="AQ175" s="66"/>
      <c r="AR175" s="66"/>
      <c r="AS175" s="348"/>
      <c r="AT175" s="68"/>
      <c r="AU175" s="304">
        <v>97.6</v>
      </c>
      <c r="AV175" s="284">
        <v>0</v>
      </c>
      <c r="AW175" s="284">
        <v>0</v>
      </c>
      <c r="AX175" s="284">
        <v>0</v>
      </c>
      <c r="AY175" s="284">
        <v>0</v>
      </c>
      <c r="AZ175" s="284">
        <f>SUM(AU175:AY175)</f>
        <v>97.6</v>
      </c>
      <c r="BA175" s="68">
        <v>2016</v>
      </c>
      <c r="BB175" s="123"/>
      <c r="BC175" s="116"/>
      <c r="BD175" s="124"/>
      <c r="BE175" s="85"/>
      <c r="BF175" s="125"/>
      <c r="BG175" s="125"/>
      <c r="BH175" s="125"/>
      <c r="BI175" s="125"/>
      <c r="BJ175" s="125"/>
      <c r="BK175" s="85"/>
      <c r="BL175" s="125"/>
      <c r="BM175" s="125"/>
      <c r="BN175" s="85"/>
      <c r="BO175" s="125"/>
      <c r="BP175" s="125"/>
      <c r="BQ175" s="85"/>
      <c r="BR175" s="125"/>
      <c r="BS175" s="85"/>
      <c r="BT175" s="125"/>
      <c r="BU175" s="85"/>
      <c r="BV175" s="126"/>
      <c r="BW175" s="350"/>
      <c r="BX175" s="252"/>
    </row>
    <row r="176" spans="1:76" s="127" customFormat="1" ht="32.25" customHeight="1" x14ac:dyDescent="0.2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64">
        <v>0</v>
      </c>
      <c r="V176" s="64">
        <v>6</v>
      </c>
      <c r="W176" s="64">
        <v>6</v>
      </c>
      <c r="X176" s="64">
        <v>0</v>
      </c>
      <c r="Y176" s="64">
        <v>3</v>
      </c>
      <c r="Z176" s="64">
        <v>0</v>
      </c>
      <c r="AA176" s="64">
        <v>0</v>
      </c>
      <c r="AB176" s="64">
        <v>1</v>
      </c>
      <c r="AC176" s="64">
        <v>0</v>
      </c>
      <c r="AD176" s="64">
        <v>1</v>
      </c>
      <c r="AE176" s="204" t="s">
        <v>123</v>
      </c>
      <c r="AF176" s="57" t="s">
        <v>80</v>
      </c>
      <c r="AG176" s="65"/>
      <c r="AH176" s="65"/>
      <c r="AI176" s="65"/>
      <c r="AJ176" s="65"/>
      <c r="AK176" s="65"/>
      <c r="AL176" s="65"/>
      <c r="AM176" s="65"/>
      <c r="AN176" s="65"/>
      <c r="AO176" s="66"/>
      <c r="AP176" s="66"/>
      <c r="AQ176" s="66"/>
      <c r="AR176" s="66"/>
      <c r="AS176" s="348"/>
      <c r="AT176" s="68"/>
      <c r="AU176" s="300">
        <v>1</v>
      </c>
      <c r="AV176" s="201">
        <v>0</v>
      </c>
      <c r="AW176" s="201">
        <v>0</v>
      </c>
      <c r="AX176" s="201">
        <v>0</v>
      </c>
      <c r="AY176" s="201">
        <v>0</v>
      </c>
      <c r="AZ176" s="202">
        <v>1</v>
      </c>
      <c r="BA176" s="68">
        <v>2016</v>
      </c>
      <c r="BB176" s="123"/>
      <c r="BC176" s="116"/>
      <c r="BD176" s="124"/>
      <c r="BE176" s="85"/>
      <c r="BF176" s="125"/>
      <c r="BG176" s="125"/>
      <c r="BH176" s="125"/>
      <c r="BI176" s="125"/>
      <c r="BJ176" s="125"/>
      <c r="BK176" s="85"/>
      <c r="BL176" s="125"/>
      <c r="BM176" s="125"/>
      <c r="BN176" s="85"/>
      <c r="BO176" s="125"/>
      <c r="BP176" s="125"/>
      <c r="BQ176" s="85"/>
      <c r="BR176" s="125"/>
      <c r="BS176" s="85"/>
      <c r="BT176" s="125"/>
      <c r="BU176" s="85"/>
      <c r="BV176" s="126"/>
      <c r="BW176" s="350"/>
      <c r="BX176" s="252"/>
    </row>
    <row r="177" spans="1:76" s="127" customFormat="1" ht="48.75" customHeight="1" x14ac:dyDescent="0.2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64">
        <v>0</v>
      </c>
      <c r="V177" s="64">
        <v>6</v>
      </c>
      <c r="W177" s="64">
        <v>6</v>
      </c>
      <c r="X177" s="64">
        <v>0</v>
      </c>
      <c r="Y177" s="64">
        <v>3</v>
      </c>
      <c r="Z177" s="64">
        <v>0</v>
      </c>
      <c r="AA177" s="64">
        <v>0</v>
      </c>
      <c r="AB177" s="64">
        <v>2</v>
      </c>
      <c r="AC177" s="64">
        <v>0</v>
      </c>
      <c r="AD177" s="64">
        <v>0</v>
      </c>
      <c r="AE177" s="210" t="s">
        <v>220</v>
      </c>
      <c r="AF177" s="57" t="s">
        <v>58</v>
      </c>
      <c r="AG177" s="65"/>
      <c r="AH177" s="65"/>
      <c r="AI177" s="65"/>
      <c r="AJ177" s="65"/>
      <c r="AK177" s="65"/>
      <c r="AL177" s="65"/>
      <c r="AM177" s="65"/>
      <c r="AN177" s="65"/>
      <c r="AO177" s="66"/>
      <c r="AP177" s="66"/>
      <c r="AQ177" s="66"/>
      <c r="AR177" s="66"/>
      <c r="AS177" s="348"/>
      <c r="AT177" s="68"/>
      <c r="AU177" s="304">
        <v>0</v>
      </c>
      <c r="AV177" s="284">
        <v>80</v>
      </c>
      <c r="AW177" s="284">
        <v>0</v>
      </c>
      <c r="AX177" s="284">
        <v>0</v>
      </c>
      <c r="AY177" s="284">
        <v>0</v>
      </c>
      <c r="AZ177" s="284">
        <f>SUM(AU177:AY177)</f>
        <v>80</v>
      </c>
      <c r="BA177" s="68">
        <v>2017</v>
      </c>
      <c r="BB177" s="123"/>
      <c r="BC177" s="116"/>
      <c r="BD177" s="124"/>
      <c r="BE177" s="85"/>
      <c r="BF177" s="125"/>
      <c r="BG177" s="125"/>
      <c r="BH177" s="125"/>
      <c r="BI177" s="125"/>
      <c r="BJ177" s="125"/>
      <c r="BK177" s="85"/>
      <c r="BL177" s="125"/>
      <c r="BM177" s="125"/>
      <c r="BN177" s="85"/>
      <c r="BO177" s="125"/>
      <c r="BP177" s="125"/>
      <c r="BQ177" s="85"/>
      <c r="BR177" s="125"/>
      <c r="BS177" s="85"/>
      <c r="BT177" s="125"/>
      <c r="BU177" s="85"/>
      <c r="BV177" s="126"/>
      <c r="BW177" s="350"/>
      <c r="BX177" s="252"/>
    </row>
    <row r="178" spans="1:76" s="127" customFormat="1" ht="18" customHeight="1" x14ac:dyDescent="0.2">
      <c r="A178" s="183">
        <v>7</v>
      </c>
      <c r="B178" s="183">
        <v>0</v>
      </c>
      <c r="C178" s="183">
        <v>1</v>
      </c>
      <c r="D178" s="183">
        <v>0</v>
      </c>
      <c r="E178" s="183">
        <v>5</v>
      </c>
      <c r="F178" s="183">
        <v>0</v>
      </c>
      <c r="G178" s="183">
        <v>2</v>
      </c>
      <c r="H178" s="183">
        <v>0</v>
      </c>
      <c r="I178" s="183">
        <v>6</v>
      </c>
      <c r="J178" s="183">
        <v>6</v>
      </c>
      <c r="K178" s="183">
        <v>0</v>
      </c>
      <c r="L178" s="183">
        <v>3</v>
      </c>
      <c r="M178" s="183" t="s">
        <v>160</v>
      </c>
      <c r="N178" s="183">
        <v>0</v>
      </c>
      <c r="O178" s="183">
        <v>3</v>
      </c>
      <c r="P178" s="183">
        <v>3</v>
      </c>
      <c r="Q178" s="183" t="s">
        <v>55</v>
      </c>
      <c r="R178" s="183"/>
      <c r="S178" s="183"/>
      <c r="T178" s="183"/>
      <c r="U178" s="64">
        <v>0</v>
      </c>
      <c r="V178" s="64">
        <v>6</v>
      </c>
      <c r="W178" s="64">
        <v>6</v>
      </c>
      <c r="X178" s="64">
        <v>0</v>
      </c>
      <c r="Y178" s="64">
        <v>3</v>
      </c>
      <c r="Z178" s="64">
        <v>0</v>
      </c>
      <c r="AA178" s="64">
        <v>0</v>
      </c>
      <c r="AB178" s="64">
        <v>2</v>
      </c>
      <c r="AC178" s="64">
        <v>0</v>
      </c>
      <c r="AD178" s="64">
        <v>0</v>
      </c>
      <c r="AE178" s="229" t="s">
        <v>167</v>
      </c>
      <c r="AF178" s="57" t="s">
        <v>58</v>
      </c>
      <c r="AG178" s="65"/>
      <c r="AH178" s="65"/>
      <c r="AI178" s="65"/>
      <c r="AJ178" s="65"/>
      <c r="AK178" s="65"/>
      <c r="AL178" s="65"/>
      <c r="AM178" s="65"/>
      <c r="AN178" s="65"/>
      <c r="AO178" s="66"/>
      <c r="AP178" s="66"/>
      <c r="AQ178" s="66"/>
      <c r="AR178" s="66"/>
      <c r="AS178" s="348"/>
      <c r="AT178" s="68"/>
      <c r="AU178" s="304">
        <v>0</v>
      </c>
      <c r="AV178" s="284">
        <v>80</v>
      </c>
      <c r="AW178" s="284">
        <v>0</v>
      </c>
      <c r="AX178" s="284">
        <v>0</v>
      </c>
      <c r="AY178" s="284">
        <v>0</v>
      </c>
      <c r="AZ178" s="284">
        <f>SUM(AU178:AY178)</f>
        <v>80</v>
      </c>
      <c r="BA178" s="68">
        <v>2017</v>
      </c>
      <c r="BB178" s="123"/>
      <c r="BC178" s="116"/>
      <c r="BD178" s="124"/>
      <c r="BE178" s="85"/>
      <c r="BF178" s="125"/>
      <c r="BG178" s="125"/>
      <c r="BH178" s="125"/>
      <c r="BI178" s="125"/>
      <c r="BJ178" s="125"/>
      <c r="BK178" s="85"/>
      <c r="BL178" s="125"/>
      <c r="BM178" s="125"/>
      <c r="BN178" s="85"/>
      <c r="BO178" s="125"/>
      <c r="BP178" s="125"/>
      <c r="BQ178" s="85"/>
      <c r="BR178" s="125"/>
      <c r="BS178" s="85"/>
      <c r="BT178" s="125"/>
      <c r="BU178" s="85"/>
      <c r="BV178" s="126"/>
      <c r="BW178" s="350"/>
      <c r="BX178" s="252"/>
    </row>
    <row r="179" spans="1:76" s="127" customFormat="1" ht="19.5" customHeight="1" x14ac:dyDescent="0.2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64">
        <v>0</v>
      </c>
      <c r="V179" s="64">
        <v>6</v>
      </c>
      <c r="W179" s="64">
        <v>6</v>
      </c>
      <c r="X179" s="64">
        <v>0</v>
      </c>
      <c r="Y179" s="64">
        <v>3</v>
      </c>
      <c r="Z179" s="64">
        <v>0</v>
      </c>
      <c r="AA179" s="64">
        <v>0</v>
      </c>
      <c r="AB179" s="64">
        <v>2</v>
      </c>
      <c r="AC179" s="64">
        <v>0</v>
      </c>
      <c r="AD179" s="64">
        <v>1</v>
      </c>
      <c r="AE179" s="204" t="s">
        <v>211</v>
      </c>
      <c r="AF179" s="57" t="s">
        <v>80</v>
      </c>
      <c r="AG179" s="65"/>
      <c r="AH179" s="65"/>
      <c r="AI179" s="65"/>
      <c r="AJ179" s="65"/>
      <c r="AK179" s="65"/>
      <c r="AL179" s="65"/>
      <c r="AM179" s="65"/>
      <c r="AN179" s="65"/>
      <c r="AO179" s="66"/>
      <c r="AP179" s="66"/>
      <c r="AQ179" s="66"/>
      <c r="AR179" s="66"/>
      <c r="AS179" s="348"/>
      <c r="AT179" s="68"/>
      <c r="AU179" s="300">
        <v>0</v>
      </c>
      <c r="AV179" s="201">
        <v>2</v>
      </c>
      <c r="AW179" s="201">
        <v>0</v>
      </c>
      <c r="AX179" s="201">
        <v>0</v>
      </c>
      <c r="AY179" s="201">
        <v>0</v>
      </c>
      <c r="AZ179" s="201">
        <v>2</v>
      </c>
      <c r="BA179" s="68">
        <v>2017</v>
      </c>
      <c r="BB179" s="123"/>
      <c r="BC179" s="116"/>
      <c r="BD179" s="124"/>
      <c r="BE179" s="85"/>
      <c r="BF179" s="125"/>
      <c r="BG179" s="125"/>
      <c r="BH179" s="125"/>
      <c r="BI179" s="125"/>
      <c r="BJ179" s="125"/>
      <c r="BK179" s="85"/>
      <c r="BL179" s="125"/>
      <c r="BM179" s="125"/>
      <c r="BN179" s="85"/>
      <c r="BO179" s="125"/>
      <c r="BP179" s="125"/>
      <c r="BQ179" s="85"/>
      <c r="BR179" s="125"/>
      <c r="BS179" s="85"/>
      <c r="BT179" s="125"/>
      <c r="BU179" s="85"/>
      <c r="BV179" s="126"/>
      <c r="BW179" s="350"/>
      <c r="BX179" s="252"/>
    </row>
    <row r="180" spans="1:76" s="127" customFormat="1" ht="48.75" customHeight="1" x14ac:dyDescent="0.2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64">
        <v>0</v>
      </c>
      <c r="V180" s="64">
        <v>6</v>
      </c>
      <c r="W180" s="64">
        <v>6</v>
      </c>
      <c r="X180" s="64">
        <v>0</v>
      </c>
      <c r="Y180" s="64">
        <v>3</v>
      </c>
      <c r="Z180" s="64">
        <v>0</v>
      </c>
      <c r="AA180" s="64">
        <v>0</v>
      </c>
      <c r="AB180" s="64">
        <v>3</v>
      </c>
      <c r="AC180" s="64">
        <v>0</v>
      </c>
      <c r="AD180" s="64">
        <v>0</v>
      </c>
      <c r="AE180" s="210" t="s">
        <v>253</v>
      </c>
      <c r="AF180" s="57" t="s">
        <v>58</v>
      </c>
      <c r="AG180" s="65"/>
      <c r="AH180" s="65"/>
      <c r="AI180" s="65"/>
      <c r="AJ180" s="65"/>
      <c r="AK180" s="65"/>
      <c r="AL180" s="65"/>
      <c r="AM180" s="65"/>
      <c r="AN180" s="65"/>
      <c r="AO180" s="66"/>
      <c r="AP180" s="66"/>
      <c r="AQ180" s="66"/>
      <c r="AR180" s="66"/>
      <c r="AS180" s="348"/>
      <c r="AT180" s="68"/>
      <c r="AU180" s="300">
        <v>0</v>
      </c>
      <c r="AV180" s="201">
        <v>0</v>
      </c>
      <c r="AW180" s="201">
        <f>SUM(AW181:AW183)</f>
        <v>1678.2572099999998</v>
      </c>
      <c r="AX180" s="201">
        <v>0</v>
      </c>
      <c r="AY180" s="201">
        <v>0</v>
      </c>
      <c r="AZ180" s="201">
        <f>SUM(AU180:AY180)</f>
        <v>1678.2572099999998</v>
      </c>
      <c r="BA180" s="68">
        <v>2018</v>
      </c>
      <c r="BB180" s="123"/>
      <c r="BC180" s="116"/>
      <c r="BD180" s="124"/>
      <c r="BE180" s="85"/>
      <c r="BF180" s="125"/>
      <c r="BG180" s="125"/>
      <c r="BH180" s="125"/>
      <c r="BI180" s="125"/>
      <c r="BJ180" s="125"/>
      <c r="BK180" s="85"/>
      <c r="BL180" s="125"/>
      <c r="BM180" s="125"/>
      <c r="BN180" s="85"/>
      <c r="BO180" s="125"/>
      <c r="BP180" s="125"/>
      <c r="BQ180" s="85"/>
      <c r="BR180" s="125"/>
      <c r="BS180" s="85"/>
      <c r="BT180" s="125"/>
      <c r="BU180" s="85"/>
      <c r="BV180" s="126"/>
      <c r="BW180" s="350"/>
      <c r="BX180" s="252"/>
    </row>
    <row r="181" spans="1:76" s="127" customFormat="1" ht="19.5" customHeight="1" x14ac:dyDescent="0.2">
      <c r="A181" s="183">
        <v>7</v>
      </c>
      <c r="B181" s="183">
        <v>0</v>
      </c>
      <c r="C181" s="183">
        <v>1</v>
      </c>
      <c r="D181" s="183">
        <v>0</v>
      </c>
      <c r="E181" s="183">
        <v>5</v>
      </c>
      <c r="F181" s="183">
        <v>0</v>
      </c>
      <c r="G181" s="183">
        <v>2</v>
      </c>
      <c r="H181" s="183">
        <v>0</v>
      </c>
      <c r="I181" s="183">
        <v>6</v>
      </c>
      <c r="J181" s="183">
        <v>6</v>
      </c>
      <c r="K181" s="183">
        <v>0</v>
      </c>
      <c r="L181" s="183">
        <v>3</v>
      </c>
      <c r="M181" s="183" t="s">
        <v>160</v>
      </c>
      <c r="N181" s="183">
        <v>0</v>
      </c>
      <c r="O181" s="183">
        <v>3</v>
      </c>
      <c r="P181" s="183">
        <v>3</v>
      </c>
      <c r="Q181" s="183" t="s">
        <v>55</v>
      </c>
      <c r="R181" s="183"/>
      <c r="S181" s="183"/>
      <c r="T181" s="183"/>
      <c r="U181" s="64">
        <v>0</v>
      </c>
      <c r="V181" s="64">
        <v>6</v>
      </c>
      <c r="W181" s="64">
        <v>6</v>
      </c>
      <c r="X181" s="64">
        <v>0</v>
      </c>
      <c r="Y181" s="64">
        <v>3</v>
      </c>
      <c r="Z181" s="64">
        <v>0</v>
      </c>
      <c r="AA181" s="64">
        <v>0</v>
      </c>
      <c r="AB181" s="64">
        <v>3</v>
      </c>
      <c r="AC181" s="64">
        <v>0</v>
      </c>
      <c r="AD181" s="64">
        <v>0</v>
      </c>
      <c r="AE181" s="229" t="s">
        <v>167</v>
      </c>
      <c r="AF181" s="57" t="s">
        <v>58</v>
      </c>
      <c r="AG181" s="65"/>
      <c r="AH181" s="65"/>
      <c r="AI181" s="65"/>
      <c r="AJ181" s="65"/>
      <c r="AK181" s="65"/>
      <c r="AL181" s="65"/>
      <c r="AM181" s="65"/>
      <c r="AN181" s="65"/>
      <c r="AO181" s="66"/>
      <c r="AP181" s="66"/>
      <c r="AQ181" s="66"/>
      <c r="AR181" s="66"/>
      <c r="AS181" s="348"/>
      <c r="AT181" s="68"/>
      <c r="AU181" s="300">
        <v>0</v>
      </c>
      <c r="AV181" s="201">
        <v>0</v>
      </c>
      <c r="AW181" s="201">
        <v>710.15</v>
      </c>
      <c r="AX181" s="201">
        <v>0</v>
      </c>
      <c r="AY181" s="201">
        <v>0</v>
      </c>
      <c r="AZ181" s="201">
        <f t="shared" ref="AZ181:AZ184" si="28">SUM(AU181:AY181)</f>
        <v>710.15</v>
      </c>
      <c r="BA181" s="68">
        <v>2018</v>
      </c>
      <c r="BB181" s="123"/>
      <c r="BC181" s="116"/>
      <c r="BD181" s="124"/>
      <c r="BE181" s="85"/>
      <c r="BF181" s="125"/>
      <c r="BG181" s="125"/>
      <c r="BH181" s="125"/>
      <c r="BI181" s="125"/>
      <c r="BJ181" s="125"/>
      <c r="BK181" s="85"/>
      <c r="BL181" s="125"/>
      <c r="BM181" s="125"/>
      <c r="BN181" s="85"/>
      <c r="BO181" s="125"/>
      <c r="BP181" s="125"/>
      <c r="BQ181" s="85"/>
      <c r="BR181" s="125"/>
      <c r="BS181" s="85"/>
      <c r="BT181" s="125"/>
      <c r="BU181" s="85"/>
      <c r="BV181" s="126"/>
      <c r="BW181" s="350"/>
      <c r="BX181" s="252"/>
    </row>
    <row r="182" spans="1:76" s="127" customFormat="1" ht="19.5" customHeight="1" x14ac:dyDescent="0.2">
      <c r="A182" s="183">
        <v>7</v>
      </c>
      <c r="B182" s="183">
        <v>0</v>
      </c>
      <c r="C182" s="183">
        <v>1</v>
      </c>
      <c r="D182" s="183">
        <v>0</v>
      </c>
      <c r="E182" s="183">
        <v>5</v>
      </c>
      <c r="F182" s="183">
        <v>0</v>
      </c>
      <c r="G182" s="183">
        <v>2</v>
      </c>
      <c r="H182" s="183">
        <v>0</v>
      </c>
      <c r="I182" s="183">
        <v>6</v>
      </c>
      <c r="J182" s="183">
        <v>6</v>
      </c>
      <c r="K182" s="183">
        <v>0</v>
      </c>
      <c r="L182" s="183">
        <v>3</v>
      </c>
      <c r="M182" s="183">
        <v>1</v>
      </c>
      <c r="N182" s="183">
        <v>0</v>
      </c>
      <c r="O182" s="183">
        <v>3</v>
      </c>
      <c r="P182" s="183">
        <v>3</v>
      </c>
      <c r="Q182" s="183">
        <v>0</v>
      </c>
      <c r="R182" s="183"/>
      <c r="S182" s="183"/>
      <c r="T182" s="183"/>
      <c r="U182" s="64">
        <v>0</v>
      </c>
      <c r="V182" s="64">
        <v>6</v>
      </c>
      <c r="W182" s="64">
        <v>6</v>
      </c>
      <c r="X182" s="64">
        <v>0</v>
      </c>
      <c r="Y182" s="64">
        <v>3</v>
      </c>
      <c r="Z182" s="64">
        <v>0</v>
      </c>
      <c r="AA182" s="64">
        <v>0</v>
      </c>
      <c r="AB182" s="64">
        <v>3</v>
      </c>
      <c r="AC182" s="64">
        <v>0</v>
      </c>
      <c r="AD182" s="64">
        <v>0</v>
      </c>
      <c r="AE182" s="229" t="s">
        <v>165</v>
      </c>
      <c r="AF182" s="57" t="s">
        <v>58</v>
      </c>
      <c r="AG182" s="65"/>
      <c r="AH182" s="65"/>
      <c r="AI182" s="65"/>
      <c r="AJ182" s="65"/>
      <c r="AK182" s="65"/>
      <c r="AL182" s="65"/>
      <c r="AM182" s="65"/>
      <c r="AN182" s="65"/>
      <c r="AO182" s="66"/>
      <c r="AP182" s="66"/>
      <c r="AQ182" s="66"/>
      <c r="AR182" s="66"/>
      <c r="AS182" s="348"/>
      <c r="AT182" s="68"/>
      <c r="AU182" s="300">
        <v>0</v>
      </c>
      <c r="AV182" s="201">
        <v>0</v>
      </c>
      <c r="AW182" s="201">
        <v>803.00720999999999</v>
      </c>
      <c r="AX182" s="201">
        <v>0</v>
      </c>
      <c r="AY182" s="201">
        <v>0</v>
      </c>
      <c r="AZ182" s="201">
        <f t="shared" si="28"/>
        <v>803.00720999999999</v>
      </c>
      <c r="BA182" s="68">
        <v>2018</v>
      </c>
      <c r="BB182" s="123"/>
      <c r="BC182" s="116"/>
      <c r="BD182" s="124"/>
      <c r="BE182" s="85"/>
      <c r="BF182" s="125"/>
      <c r="BG182" s="125"/>
      <c r="BH182" s="125"/>
      <c r="BI182" s="125"/>
      <c r="BJ182" s="125"/>
      <c r="BK182" s="85"/>
      <c r="BL182" s="125"/>
      <c r="BM182" s="125"/>
      <c r="BN182" s="85"/>
      <c r="BO182" s="125"/>
      <c r="BP182" s="125"/>
      <c r="BQ182" s="85"/>
      <c r="BR182" s="125"/>
      <c r="BS182" s="85"/>
      <c r="BT182" s="125"/>
      <c r="BU182" s="85"/>
      <c r="BV182" s="126"/>
      <c r="BW182" s="350"/>
      <c r="BX182" s="252"/>
    </row>
    <row r="183" spans="1:76" s="127" customFormat="1" ht="19.5" customHeight="1" x14ac:dyDescent="0.2">
      <c r="A183" s="183">
        <v>7</v>
      </c>
      <c r="B183" s="183">
        <v>0</v>
      </c>
      <c r="C183" s="183">
        <v>1</v>
      </c>
      <c r="D183" s="183">
        <v>0</v>
      </c>
      <c r="E183" s="183">
        <v>5</v>
      </c>
      <c r="F183" s="183">
        <v>0</v>
      </c>
      <c r="G183" s="183">
        <v>2</v>
      </c>
      <c r="H183" s="183">
        <v>0</v>
      </c>
      <c r="I183" s="183">
        <v>6</v>
      </c>
      <c r="J183" s="183">
        <v>6</v>
      </c>
      <c r="K183" s="183">
        <v>0</v>
      </c>
      <c r="L183" s="183">
        <v>3</v>
      </c>
      <c r="M183" s="183">
        <v>1</v>
      </c>
      <c r="N183" s="183">
        <v>0</v>
      </c>
      <c r="O183" s="183">
        <v>9</v>
      </c>
      <c r="P183" s="183">
        <v>3</v>
      </c>
      <c r="Q183" s="183">
        <v>0</v>
      </c>
      <c r="R183" s="183"/>
      <c r="S183" s="183"/>
      <c r="T183" s="183"/>
      <c r="U183" s="64">
        <v>0</v>
      </c>
      <c r="V183" s="64">
        <v>6</v>
      </c>
      <c r="W183" s="64">
        <v>6</v>
      </c>
      <c r="X183" s="64">
        <v>0</v>
      </c>
      <c r="Y183" s="64">
        <v>3</v>
      </c>
      <c r="Z183" s="64">
        <v>0</v>
      </c>
      <c r="AA183" s="64">
        <v>0</v>
      </c>
      <c r="AB183" s="64">
        <v>3</v>
      </c>
      <c r="AC183" s="64">
        <v>0</v>
      </c>
      <c r="AD183" s="64">
        <v>0</v>
      </c>
      <c r="AE183" s="229" t="s">
        <v>166</v>
      </c>
      <c r="AF183" s="57" t="s">
        <v>58</v>
      </c>
      <c r="AG183" s="65"/>
      <c r="AH183" s="65"/>
      <c r="AI183" s="65"/>
      <c r="AJ183" s="65"/>
      <c r="AK183" s="65"/>
      <c r="AL183" s="65"/>
      <c r="AM183" s="65"/>
      <c r="AN183" s="65"/>
      <c r="AO183" s="66"/>
      <c r="AP183" s="66"/>
      <c r="AQ183" s="66"/>
      <c r="AR183" s="66"/>
      <c r="AS183" s="348"/>
      <c r="AT183" s="68"/>
      <c r="AU183" s="300">
        <v>0</v>
      </c>
      <c r="AV183" s="201">
        <v>0</v>
      </c>
      <c r="AW183" s="201">
        <v>165.1</v>
      </c>
      <c r="AX183" s="201">
        <v>0</v>
      </c>
      <c r="AY183" s="201">
        <v>0</v>
      </c>
      <c r="AZ183" s="201">
        <f t="shared" si="28"/>
        <v>165.1</v>
      </c>
      <c r="BA183" s="68">
        <v>2018</v>
      </c>
      <c r="BB183" s="123"/>
      <c r="BC183" s="116"/>
      <c r="BD183" s="124"/>
      <c r="BE183" s="85"/>
      <c r="BF183" s="125"/>
      <c r="BG183" s="125"/>
      <c r="BH183" s="125"/>
      <c r="BI183" s="125"/>
      <c r="BJ183" s="125"/>
      <c r="BK183" s="85"/>
      <c r="BL183" s="125"/>
      <c r="BM183" s="125"/>
      <c r="BN183" s="85"/>
      <c r="BO183" s="125"/>
      <c r="BP183" s="125"/>
      <c r="BQ183" s="85"/>
      <c r="BR183" s="125"/>
      <c r="BS183" s="85"/>
      <c r="BT183" s="125"/>
      <c r="BU183" s="85"/>
      <c r="BV183" s="126"/>
      <c r="BW183" s="350"/>
      <c r="BX183" s="252"/>
    </row>
    <row r="184" spans="1:76" s="127" customFormat="1" ht="19.5" customHeight="1" x14ac:dyDescent="0.2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64">
        <v>0</v>
      </c>
      <c r="V184" s="64">
        <v>6</v>
      </c>
      <c r="W184" s="64">
        <v>6</v>
      </c>
      <c r="X184" s="64">
        <v>0</v>
      </c>
      <c r="Y184" s="64">
        <v>3</v>
      </c>
      <c r="Z184" s="64">
        <v>0</v>
      </c>
      <c r="AA184" s="64">
        <v>0</v>
      </c>
      <c r="AB184" s="64">
        <v>3</v>
      </c>
      <c r="AC184" s="64">
        <v>0</v>
      </c>
      <c r="AD184" s="64">
        <v>1</v>
      </c>
      <c r="AE184" s="204" t="s">
        <v>123</v>
      </c>
      <c r="AF184" s="57" t="s">
        <v>80</v>
      </c>
      <c r="AG184" s="65"/>
      <c r="AH184" s="65"/>
      <c r="AI184" s="65"/>
      <c r="AJ184" s="65"/>
      <c r="AK184" s="65"/>
      <c r="AL184" s="65"/>
      <c r="AM184" s="65"/>
      <c r="AN184" s="65"/>
      <c r="AO184" s="66"/>
      <c r="AP184" s="66"/>
      <c r="AQ184" s="66"/>
      <c r="AR184" s="66"/>
      <c r="AS184" s="348"/>
      <c r="AT184" s="68"/>
      <c r="AU184" s="300">
        <v>0</v>
      </c>
      <c r="AV184" s="201">
        <v>0</v>
      </c>
      <c r="AW184" s="201">
        <v>2</v>
      </c>
      <c r="AX184" s="201">
        <v>0</v>
      </c>
      <c r="AY184" s="201">
        <v>0</v>
      </c>
      <c r="AZ184" s="201">
        <f t="shared" si="28"/>
        <v>2</v>
      </c>
      <c r="BA184" s="68">
        <v>2018</v>
      </c>
      <c r="BB184" s="123"/>
      <c r="BC184" s="116"/>
      <c r="BD184" s="124"/>
      <c r="BE184" s="85"/>
      <c r="BF184" s="125"/>
      <c r="BG184" s="125"/>
      <c r="BH184" s="125"/>
      <c r="BI184" s="125"/>
      <c r="BJ184" s="125"/>
      <c r="BK184" s="85"/>
      <c r="BL184" s="125"/>
      <c r="BM184" s="125"/>
      <c r="BN184" s="85"/>
      <c r="BO184" s="125"/>
      <c r="BP184" s="125"/>
      <c r="BQ184" s="85"/>
      <c r="BR184" s="125"/>
      <c r="BS184" s="85"/>
      <c r="BT184" s="125"/>
      <c r="BU184" s="85"/>
      <c r="BV184" s="126"/>
      <c r="BW184" s="350"/>
      <c r="BX184" s="252"/>
    </row>
    <row r="185" spans="1:76" s="127" customFormat="1" ht="50.25" customHeight="1" x14ac:dyDescent="0.2">
      <c r="A185" s="191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86">
        <v>0</v>
      </c>
      <c r="V185" s="186">
        <v>6</v>
      </c>
      <c r="W185" s="186">
        <v>7</v>
      </c>
      <c r="X185" s="186">
        <v>0</v>
      </c>
      <c r="Y185" s="186">
        <v>0</v>
      </c>
      <c r="Z185" s="186">
        <v>0</v>
      </c>
      <c r="AA185" s="186">
        <v>0</v>
      </c>
      <c r="AB185" s="186">
        <v>0</v>
      </c>
      <c r="AC185" s="186">
        <v>0</v>
      </c>
      <c r="AD185" s="186">
        <v>0</v>
      </c>
      <c r="AE185" s="174" t="s">
        <v>124</v>
      </c>
      <c r="AF185" s="282" t="s">
        <v>58</v>
      </c>
      <c r="AG185" s="65"/>
      <c r="AH185" s="65"/>
      <c r="AI185" s="65"/>
      <c r="AJ185" s="65"/>
      <c r="AK185" s="65"/>
      <c r="AL185" s="65"/>
      <c r="AM185" s="65"/>
      <c r="AN185" s="65"/>
      <c r="AO185" s="66"/>
      <c r="AP185" s="66"/>
      <c r="AQ185" s="66"/>
      <c r="AR185" s="66"/>
      <c r="AS185" s="348"/>
      <c r="AT185" s="68"/>
      <c r="AU185" s="281">
        <v>2241.38</v>
      </c>
      <c r="AV185" s="281">
        <f>AV186+AV200</f>
        <v>2169.5239999999999</v>
      </c>
      <c r="AW185" s="281">
        <f t="shared" ref="AW185:AX185" si="29">AW186+AW200</f>
        <v>1032.8219999999999</v>
      </c>
      <c r="AX185" s="281">
        <f t="shared" si="29"/>
        <v>905.64</v>
      </c>
      <c r="AY185" s="281">
        <f>SUM(AY186,AY200)</f>
        <v>905.64</v>
      </c>
      <c r="AZ185" s="281">
        <f t="shared" ref="AZ185:AZ200" si="30">SUM(AU185:AY185)</f>
        <v>7255.0060000000012</v>
      </c>
      <c r="BA185" s="199">
        <v>2020</v>
      </c>
      <c r="BB185" s="123"/>
      <c r="BC185" s="116"/>
      <c r="BD185" s="124"/>
      <c r="BE185" s="85"/>
      <c r="BF185" s="125"/>
      <c r="BG185" s="125"/>
      <c r="BH185" s="125"/>
      <c r="BI185" s="125"/>
      <c r="BJ185" s="125"/>
      <c r="BK185" s="85"/>
      <c r="BL185" s="125"/>
      <c r="BM185" s="125"/>
      <c r="BN185" s="85"/>
      <c r="BO185" s="125"/>
      <c r="BP185" s="125"/>
      <c r="BQ185" s="85"/>
      <c r="BR185" s="125"/>
      <c r="BS185" s="85"/>
      <c r="BT185" s="125"/>
      <c r="BU185" s="85"/>
      <c r="BV185" s="126"/>
      <c r="BW185" s="350"/>
      <c r="BX185" s="252"/>
    </row>
    <row r="186" spans="1:76" s="127" customFormat="1" ht="31.5" x14ac:dyDescent="0.2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87">
        <v>0</v>
      </c>
      <c r="V186" s="187">
        <v>6</v>
      </c>
      <c r="W186" s="187">
        <v>7</v>
      </c>
      <c r="X186" s="187">
        <v>0</v>
      </c>
      <c r="Y186" s="187">
        <v>1</v>
      </c>
      <c r="Z186" s="187">
        <v>0</v>
      </c>
      <c r="AA186" s="187">
        <v>0</v>
      </c>
      <c r="AB186" s="187">
        <v>0</v>
      </c>
      <c r="AC186" s="187">
        <v>0</v>
      </c>
      <c r="AD186" s="187">
        <v>0</v>
      </c>
      <c r="AE186" s="194" t="s">
        <v>125</v>
      </c>
      <c r="AF186" s="190" t="s">
        <v>58</v>
      </c>
      <c r="AG186" s="65"/>
      <c r="AH186" s="65"/>
      <c r="AI186" s="65"/>
      <c r="AJ186" s="65"/>
      <c r="AK186" s="65"/>
      <c r="AL186" s="65"/>
      <c r="AM186" s="65"/>
      <c r="AN186" s="65"/>
      <c r="AO186" s="66"/>
      <c r="AP186" s="66"/>
      <c r="AQ186" s="66"/>
      <c r="AR186" s="66"/>
      <c r="AS186" s="348"/>
      <c r="AT186" s="68"/>
      <c r="AU186" s="332">
        <v>2241.38</v>
      </c>
      <c r="AV186" s="332">
        <f>SUM(AV192,AV188)</f>
        <v>1315.924</v>
      </c>
      <c r="AW186" s="332">
        <f>SUM(AW198,AW196,AW192,AW188)</f>
        <v>1012.8219999999999</v>
      </c>
      <c r="AX186" s="332">
        <f t="shared" ref="AX186:AY186" si="31">AX188</f>
        <v>905.64</v>
      </c>
      <c r="AY186" s="332">
        <f t="shared" si="31"/>
        <v>905.64</v>
      </c>
      <c r="AZ186" s="332">
        <f t="shared" si="30"/>
        <v>6381.4060000000009</v>
      </c>
      <c r="BA186" s="198">
        <v>2020</v>
      </c>
      <c r="BB186" s="123"/>
      <c r="BC186" s="116"/>
      <c r="BD186" s="124"/>
      <c r="BE186" s="85"/>
      <c r="BF186" s="125"/>
      <c r="BG186" s="125"/>
      <c r="BH186" s="125"/>
      <c r="BI186" s="125"/>
      <c r="BJ186" s="125"/>
      <c r="BK186" s="85"/>
      <c r="BL186" s="125"/>
      <c r="BM186" s="125"/>
      <c r="BN186" s="85"/>
      <c r="BO186" s="125"/>
      <c r="BP186" s="125"/>
      <c r="BQ186" s="85"/>
      <c r="BR186" s="125"/>
      <c r="BS186" s="85"/>
      <c r="BT186" s="125"/>
      <c r="BU186" s="85"/>
      <c r="BV186" s="126"/>
      <c r="BW186" s="350"/>
      <c r="BX186" s="252"/>
    </row>
    <row r="187" spans="1:76" s="127" customFormat="1" ht="31.5" x14ac:dyDescent="0.2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64">
        <v>0</v>
      </c>
      <c r="V187" s="64">
        <v>6</v>
      </c>
      <c r="W187" s="64">
        <v>7</v>
      </c>
      <c r="X187" s="64">
        <v>0</v>
      </c>
      <c r="Y187" s="64">
        <v>1</v>
      </c>
      <c r="Z187" s="64">
        <v>0</v>
      </c>
      <c r="AA187" s="64">
        <v>0</v>
      </c>
      <c r="AB187" s="64">
        <v>0</v>
      </c>
      <c r="AC187" s="64">
        <v>0</v>
      </c>
      <c r="AD187" s="64">
        <v>1</v>
      </c>
      <c r="AE187" s="131" t="s">
        <v>126</v>
      </c>
      <c r="AF187" s="57" t="s">
        <v>91</v>
      </c>
      <c r="AG187" s="65"/>
      <c r="AH187" s="65"/>
      <c r="AI187" s="65"/>
      <c r="AJ187" s="65"/>
      <c r="AK187" s="65"/>
      <c r="AL187" s="65"/>
      <c r="AM187" s="65"/>
      <c r="AN187" s="65"/>
      <c r="AO187" s="66"/>
      <c r="AP187" s="66"/>
      <c r="AQ187" s="66"/>
      <c r="AR187" s="66"/>
      <c r="AS187" s="348"/>
      <c r="AT187" s="68"/>
      <c r="AU187" s="300">
        <v>200</v>
      </c>
      <c r="AV187" s="200">
        <v>260</v>
      </c>
      <c r="AW187" s="200">
        <v>180</v>
      </c>
      <c r="AX187" s="200">
        <v>180</v>
      </c>
      <c r="AY187" s="200">
        <v>185</v>
      </c>
      <c r="AZ187" s="162">
        <f t="shared" si="30"/>
        <v>1005</v>
      </c>
      <c r="BA187" s="68">
        <v>2020</v>
      </c>
      <c r="BB187" s="123"/>
      <c r="BC187" s="116"/>
      <c r="BD187" s="124"/>
      <c r="BE187" s="85"/>
      <c r="BF187" s="125"/>
      <c r="BG187" s="125"/>
      <c r="BH187" s="125"/>
      <c r="BI187" s="125"/>
      <c r="BJ187" s="125"/>
      <c r="BK187" s="85"/>
      <c r="BL187" s="125"/>
      <c r="BM187" s="125"/>
      <c r="BN187" s="85"/>
      <c r="BO187" s="125"/>
      <c r="BP187" s="125"/>
      <c r="BQ187" s="85"/>
      <c r="BR187" s="125"/>
      <c r="BS187" s="85"/>
      <c r="BT187" s="125"/>
      <c r="BU187" s="85"/>
      <c r="BV187" s="126"/>
      <c r="BW187" s="350"/>
      <c r="BX187" s="252"/>
    </row>
    <row r="188" spans="1:76" s="127" customFormat="1" ht="31.5" x14ac:dyDescent="0.2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64">
        <v>0</v>
      </c>
      <c r="V188" s="64">
        <v>6</v>
      </c>
      <c r="W188" s="64">
        <v>7</v>
      </c>
      <c r="X188" s="64">
        <v>0</v>
      </c>
      <c r="Y188" s="64">
        <v>1</v>
      </c>
      <c r="Z188" s="64">
        <v>0</v>
      </c>
      <c r="AA188" s="64">
        <v>0</v>
      </c>
      <c r="AB188" s="64">
        <v>1</v>
      </c>
      <c r="AC188" s="64">
        <v>0</v>
      </c>
      <c r="AD188" s="64">
        <v>0</v>
      </c>
      <c r="AE188" s="210" t="s">
        <v>209</v>
      </c>
      <c r="AF188" s="57" t="s">
        <v>58</v>
      </c>
      <c r="AG188" s="65"/>
      <c r="AH188" s="65"/>
      <c r="AI188" s="65"/>
      <c r="AJ188" s="65"/>
      <c r="AK188" s="65"/>
      <c r="AL188" s="65"/>
      <c r="AM188" s="65"/>
      <c r="AN188" s="65"/>
      <c r="AO188" s="66"/>
      <c r="AP188" s="66"/>
      <c r="AQ188" s="66"/>
      <c r="AR188" s="66"/>
      <c r="AS188" s="348"/>
      <c r="AT188" s="68"/>
      <c r="AU188" s="303">
        <v>2241.38</v>
      </c>
      <c r="AV188" s="277">
        <f>AV189+AV190</f>
        <v>1141.325</v>
      </c>
      <c r="AW188" s="277">
        <f t="shared" ref="AW188:AY188" si="32">AW189+AW190</f>
        <v>840.8</v>
      </c>
      <c r="AX188" s="277">
        <f t="shared" si="32"/>
        <v>905.64</v>
      </c>
      <c r="AY188" s="277">
        <f t="shared" si="32"/>
        <v>905.64</v>
      </c>
      <c r="AZ188" s="277">
        <f t="shared" si="30"/>
        <v>6034.7850000000008</v>
      </c>
      <c r="BA188" s="68">
        <v>2020</v>
      </c>
      <c r="BB188" s="123"/>
      <c r="BC188" s="116"/>
      <c r="BD188" s="124"/>
      <c r="BE188" s="85"/>
      <c r="BF188" s="125"/>
      <c r="BG188" s="125"/>
      <c r="BH188" s="125"/>
      <c r="BI188" s="125"/>
      <c r="BJ188" s="125"/>
      <c r="BK188" s="85"/>
      <c r="BL188" s="125"/>
      <c r="BM188" s="125"/>
      <c r="BN188" s="85"/>
      <c r="BO188" s="125"/>
      <c r="BP188" s="125"/>
      <c r="BQ188" s="85"/>
      <c r="BR188" s="125"/>
      <c r="BS188" s="85"/>
      <c r="BT188" s="125"/>
      <c r="BU188" s="85"/>
      <c r="BV188" s="126"/>
      <c r="BW188" s="350"/>
      <c r="BX188" s="252"/>
    </row>
    <row r="189" spans="1:76" s="127" customFormat="1" ht="18.75" x14ac:dyDescent="0.2">
      <c r="A189" s="183">
        <v>7</v>
      </c>
      <c r="B189" s="183">
        <v>0</v>
      </c>
      <c r="C189" s="183">
        <v>1</v>
      </c>
      <c r="D189" s="183">
        <v>0</v>
      </c>
      <c r="E189" s="183">
        <v>8</v>
      </c>
      <c r="F189" s="183">
        <v>0</v>
      </c>
      <c r="G189" s="183">
        <v>1</v>
      </c>
      <c r="H189" s="183">
        <v>0</v>
      </c>
      <c r="I189" s="183">
        <v>6</v>
      </c>
      <c r="J189" s="183">
        <v>7</v>
      </c>
      <c r="K189" s="183">
        <v>0</v>
      </c>
      <c r="L189" s="183">
        <v>1</v>
      </c>
      <c r="M189" s="183">
        <v>4</v>
      </c>
      <c r="N189" s="183">
        <v>0</v>
      </c>
      <c r="O189" s="183">
        <v>0</v>
      </c>
      <c r="P189" s="183">
        <v>1</v>
      </c>
      <c r="Q189" s="183" t="s">
        <v>127</v>
      </c>
      <c r="R189" s="183"/>
      <c r="S189" s="183"/>
      <c r="T189" s="183"/>
      <c r="U189" s="64">
        <v>0</v>
      </c>
      <c r="V189" s="64">
        <v>6</v>
      </c>
      <c r="W189" s="64">
        <v>7</v>
      </c>
      <c r="X189" s="64">
        <v>0</v>
      </c>
      <c r="Y189" s="64">
        <v>1</v>
      </c>
      <c r="Z189" s="64">
        <v>0</v>
      </c>
      <c r="AA189" s="64">
        <v>0</v>
      </c>
      <c r="AB189" s="64">
        <v>1</v>
      </c>
      <c r="AC189" s="64">
        <v>0</v>
      </c>
      <c r="AD189" s="64">
        <v>0</v>
      </c>
      <c r="AE189" s="178" t="s">
        <v>128</v>
      </c>
      <c r="AF189" s="57" t="s">
        <v>52</v>
      </c>
      <c r="AG189" s="65"/>
      <c r="AH189" s="65"/>
      <c r="AI189" s="65"/>
      <c r="AJ189" s="65"/>
      <c r="AK189" s="65"/>
      <c r="AL189" s="65"/>
      <c r="AM189" s="65"/>
      <c r="AN189" s="65"/>
      <c r="AO189" s="66"/>
      <c r="AP189" s="66"/>
      <c r="AQ189" s="66"/>
      <c r="AR189" s="66"/>
      <c r="AS189" s="348"/>
      <c r="AT189" s="68"/>
      <c r="AU189" s="303">
        <v>1299.3800000000001</v>
      </c>
      <c r="AV189" s="277">
        <v>1131.925</v>
      </c>
      <c r="AW189" s="277">
        <v>820.8</v>
      </c>
      <c r="AX189" s="277">
        <v>895.64</v>
      </c>
      <c r="AY189" s="277">
        <v>895.64</v>
      </c>
      <c r="AZ189" s="277">
        <f t="shared" si="30"/>
        <v>5043.3850000000011</v>
      </c>
      <c r="BA189" s="68">
        <v>2020</v>
      </c>
      <c r="BB189" s="123"/>
      <c r="BC189" s="116"/>
      <c r="BD189" s="124"/>
      <c r="BE189" s="85"/>
      <c r="BF189" s="125"/>
      <c r="BG189" s="125"/>
      <c r="BH189" s="125"/>
      <c r="BI189" s="125"/>
      <c r="BJ189" s="125"/>
      <c r="BK189" s="85"/>
      <c r="BL189" s="125"/>
      <c r="BM189" s="125"/>
      <c r="BN189" s="85"/>
      <c r="BO189" s="125"/>
      <c r="BP189" s="125"/>
      <c r="BQ189" s="85"/>
      <c r="BR189" s="125"/>
      <c r="BS189" s="85"/>
      <c r="BT189" s="125"/>
      <c r="BU189" s="85"/>
      <c r="BV189" s="126"/>
      <c r="BW189" s="350"/>
      <c r="BX189" s="252"/>
    </row>
    <row r="190" spans="1:76" s="127" customFormat="1" ht="18.75" x14ac:dyDescent="0.2">
      <c r="A190" s="183">
        <v>7</v>
      </c>
      <c r="B190" s="183">
        <v>0</v>
      </c>
      <c r="C190" s="183">
        <v>1</v>
      </c>
      <c r="D190" s="183">
        <v>0</v>
      </c>
      <c r="E190" s="183">
        <v>8</v>
      </c>
      <c r="F190" s="183">
        <v>0</v>
      </c>
      <c r="G190" s="183">
        <v>1</v>
      </c>
      <c r="H190" s="183">
        <v>0</v>
      </c>
      <c r="I190" s="183">
        <v>6</v>
      </c>
      <c r="J190" s="183">
        <v>7</v>
      </c>
      <c r="K190" s="183">
        <v>0</v>
      </c>
      <c r="L190" s="183">
        <v>1</v>
      </c>
      <c r="M190" s="183">
        <v>4</v>
      </c>
      <c r="N190" s="183">
        <v>0</v>
      </c>
      <c r="O190" s="183">
        <v>0</v>
      </c>
      <c r="P190" s="183">
        <v>1</v>
      </c>
      <c r="Q190" s="183" t="s">
        <v>129</v>
      </c>
      <c r="R190" s="183"/>
      <c r="S190" s="183"/>
      <c r="T190" s="183"/>
      <c r="U190" s="64">
        <v>0</v>
      </c>
      <c r="V190" s="64">
        <v>6</v>
      </c>
      <c r="W190" s="64">
        <v>7</v>
      </c>
      <c r="X190" s="64">
        <v>0</v>
      </c>
      <c r="Y190" s="64">
        <v>1</v>
      </c>
      <c r="Z190" s="64">
        <v>0</v>
      </c>
      <c r="AA190" s="64">
        <v>0</v>
      </c>
      <c r="AB190" s="64">
        <v>1</v>
      </c>
      <c r="AC190" s="64">
        <v>0</v>
      </c>
      <c r="AD190" s="64">
        <v>0</v>
      </c>
      <c r="AE190" s="178" t="s">
        <v>130</v>
      </c>
      <c r="AF190" s="57" t="s">
        <v>46</v>
      </c>
      <c r="AG190" s="65"/>
      <c r="AH190" s="65"/>
      <c r="AI190" s="65"/>
      <c r="AJ190" s="65"/>
      <c r="AK190" s="65"/>
      <c r="AL190" s="65"/>
      <c r="AM190" s="65"/>
      <c r="AN190" s="65"/>
      <c r="AO190" s="66"/>
      <c r="AP190" s="66"/>
      <c r="AQ190" s="66"/>
      <c r="AR190" s="66"/>
      <c r="AS190" s="348"/>
      <c r="AT190" s="68"/>
      <c r="AU190" s="303">
        <v>942</v>
      </c>
      <c r="AV190" s="277">
        <v>9.4</v>
      </c>
      <c r="AW190" s="277">
        <v>20</v>
      </c>
      <c r="AX190" s="277">
        <v>10</v>
      </c>
      <c r="AY190" s="277">
        <v>10</v>
      </c>
      <c r="AZ190" s="277">
        <f t="shared" si="30"/>
        <v>991.4</v>
      </c>
      <c r="BA190" s="68">
        <v>2020</v>
      </c>
      <c r="BB190" s="123"/>
      <c r="BC190" s="116"/>
      <c r="BD190" s="124"/>
      <c r="BE190" s="85"/>
      <c r="BF190" s="125"/>
      <c r="BG190" s="125"/>
      <c r="BH190" s="125"/>
      <c r="BI190" s="125"/>
      <c r="BJ190" s="125"/>
      <c r="BK190" s="85"/>
      <c r="BL190" s="125"/>
      <c r="BM190" s="125"/>
      <c r="BN190" s="85"/>
      <c r="BO190" s="125"/>
      <c r="BP190" s="125"/>
      <c r="BQ190" s="85"/>
      <c r="BR190" s="125"/>
      <c r="BS190" s="85"/>
      <c r="BT190" s="125"/>
      <c r="BU190" s="85"/>
      <c r="BV190" s="126"/>
      <c r="BW190" s="350"/>
      <c r="BX190" s="252"/>
    </row>
    <row r="191" spans="1:76" s="127" customFormat="1" ht="31.5" x14ac:dyDescent="0.2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64">
        <v>0</v>
      </c>
      <c r="V191" s="64">
        <v>6</v>
      </c>
      <c r="W191" s="64">
        <v>7</v>
      </c>
      <c r="X191" s="64">
        <v>0</v>
      </c>
      <c r="Y191" s="64">
        <v>1</v>
      </c>
      <c r="Z191" s="64">
        <v>0</v>
      </c>
      <c r="AA191" s="64">
        <v>0</v>
      </c>
      <c r="AB191" s="64">
        <v>1</v>
      </c>
      <c r="AC191" s="64">
        <v>0</v>
      </c>
      <c r="AD191" s="64">
        <v>1</v>
      </c>
      <c r="AE191" s="131" t="s">
        <v>131</v>
      </c>
      <c r="AF191" s="57" t="s">
        <v>91</v>
      </c>
      <c r="AG191" s="65"/>
      <c r="AH191" s="65"/>
      <c r="AI191" s="65"/>
      <c r="AJ191" s="65"/>
      <c r="AK191" s="65"/>
      <c r="AL191" s="65"/>
      <c r="AM191" s="65"/>
      <c r="AN191" s="65"/>
      <c r="AO191" s="66"/>
      <c r="AP191" s="66"/>
      <c r="AQ191" s="66"/>
      <c r="AR191" s="66"/>
      <c r="AS191" s="348"/>
      <c r="AT191" s="68"/>
      <c r="AU191" s="300">
        <v>200</v>
      </c>
      <c r="AV191" s="200">
        <v>260</v>
      </c>
      <c r="AW191" s="200">
        <v>180</v>
      </c>
      <c r="AX191" s="200">
        <v>180</v>
      </c>
      <c r="AY191" s="200">
        <v>185</v>
      </c>
      <c r="AZ191" s="68">
        <f t="shared" si="30"/>
        <v>1005</v>
      </c>
      <c r="BA191" s="68">
        <v>2020</v>
      </c>
      <c r="BB191" s="123"/>
      <c r="BC191" s="116"/>
      <c r="BD191" s="124"/>
      <c r="BE191" s="85"/>
      <c r="BF191" s="125"/>
      <c r="BG191" s="125"/>
      <c r="BH191" s="125"/>
      <c r="BI191" s="125"/>
      <c r="BJ191" s="125"/>
      <c r="BK191" s="85"/>
      <c r="BL191" s="125"/>
      <c r="BM191" s="125"/>
      <c r="BN191" s="85"/>
      <c r="BO191" s="125"/>
      <c r="BP191" s="125"/>
      <c r="BQ191" s="85"/>
      <c r="BR191" s="125"/>
      <c r="BS191" s="85"/>
      <c r="BT191" s="125"/>
      <c r="BU191" s="85"/>
      <c r="BV191" s="126"/>
      <c r="BW191" s="350"/>
      <c r="BX191" s="252"/>
    </row>
    <row r="192" spans="1:76" s="127" customFormat="1" ht="47.25" x14ac:dyDescent="0.2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64">
        <v>0</v>
      </c>
      <c r="V192" s="64">
        <v>6</v>
      </c>
      <c r="W192" s="64">
        <v>7</v>
      </c>
      <c r="X192" s="64">
        <v>0</v>
      </c>
      <c r="Y192" s="64">
        <v>1</v>
      </c>
      <c r="Z192" s="64">
        <v>0</v>
      </c>
      <c r="AA192" s="64">
        <v>0</v>
      </c>
      <c r="AB192" s="64">
        <v>2</v>
      </c>
      <c r="AC192" s="64">
        <v>0</v>
      </c>
      <c r="AD192" s="64">
        <v>0</v>
      </c>
      <c r="AE192" s="210" t="s">
        <v>248</v>
      </c>
      <c r="AF192" s="57" t="s">
        <v>46</v>
      </c>
      <c r="AG192" s="65"/>
      <c r="AH192" s="65"/>
      <c r="AI192" s="65"/>
      <c r="AJ192" s="65"/>
      <c r="AK192" s="65"/>
      <c r="AL192" s="65"/>
      <c r="AM192" s="65"/>
      <c r="AN192" s="65"/>
      <c r="AO192" s="66"/>
      <c r="AP192" s="66"/>
      <c r="AQ192" s="66"/>
      <c r="AR192" s="66"/>
      <c r="AS192" s="348"/>
      <c r="AT192" s="68"/>
      <c r="AU192" s="300">
        <v>0</v>
      </c>
      <c r="AV192" s="201">
        <v>174.59899999999999</v>
      </c>
      <c r="AW192" s="201">
        <f>AW193+AW194</f>
        <v>159.12</v>
      </c>
      <c r="AX192" s="201">
        <v>0</v>
      </c>
      <c r="AY192" s="201">
        <v>0</v>
      </c>
      <c r="AZ192" s="335">
        <f t="shared" si="30"/>
        <v>333.71899999999999</v>
      </c>
      <c r="BA192" s="68">
        <v>2018</v>
      </c>
      <c r="BB192" s="123"/>
      <c r="BC192" s="116"/>
      <c r="BD192" s="124"/>
      <c r="BE192" s="85"/>
      <c r="BF192" s="125"/>
      <c r="BG192" s="125"/>
      <c r="BH192" s="125"/>
      <c r="BI192" s="125"/>
      <c r="BJ192" s="125"/>
      <c r="BK192" s="85"/>
      <c r="BL192" s="125"/>
      <c r="BM192" s="125"/>
      <c r="BN192" s="85"/>
      <c r="BO192" s="125"/>
      <c r="BP192" s="125"/>
      <c r="BQ192" s="85"/>
      <c r="BR192" s="125"/>
      <c r="BS192" s="85"/>
      <c r="BT192" s="125"/>
      <c r="BU192" s="85"/>
      <c r="BV192" s="126"/>
      <c r="BW192" s="350"/>
      <c r="BX192" s="252"/>
    </row>
    <row r="193" spans="1:76" s="127" customFormat="1" ht="18.75" x14ac:dyDescent="0.2">
      <c r="A193" s="183">
        <v>7</v>
      </c>
      <c r="B193" s="183">
        <v>0</v>
      </c>
      <c r="C193" s="183">
        <v>1</v>
      </c>
      <c r="D193" s="183">
        <v>0</v>
      </c>
      <c r="E193" s="183">
        <v>8</v>
      </c>
      <c r="F193" s="183">
        <v>0</v>
      </c>
      <c r="G193" s="183">
        <v>1</v>
      </c>
      <c r="H193" s="183">
        <v>0</v>
      </c>
      <c r="I193" s="183">
        <v>6</v>
      </c>
      <c r="J193" s="183">
        <v>7</v>
      </c>
      <c r="K193" s="183">
        <v>0</v>
      </c>
      <c r="L193" s="183">
        <v>1</v>
      </c>
      <c r="M193" s="183">
        <v>1</v>
      </c>
      <c r="N193" s="183">
        <v>0</v>
      </c>
      <c r="O193" s="183">
        <v>6</v>
      </c>
      <c r="P193" s="183">
        <v>8</v>
      </c>
      <c r="Q193" s="183" t="s">
        <v>127</v>
      </c>
      <c r="R193" s="183"/>
      <c r="S193" s="183"/>
      <c r="T193" s="183"/>
      <c r="U193" s="64">
        <v>0</v>
      </c>
      <c r="V193" s="64">
        <v>6</v>
      </c>
      <c r="W193" s="64">
        <v>7</v>
      </c>
      <c r="X193" s="64">
        <v>0</v>
      </c>
      <c r="Y193" s="64">
        <v>1</v>
      </c>
      <c r="Z193" s="64">
        <v>0</v>
      </c>
      <c r="AA193" s="64">
        <v>0</v>
      </c>
      <c r="AB193" s="64">
        <v>2</v>
      </c>
      <c r="AC193" s="64">
        <v>0</v>
      </c>
      <c r="AD193" s="64">
        <v>0</v>
      </c>
      <c r="AE193" s="316" t="s">
        <v>167</v>
      </c>
      <c r="AF193" s="57" t="s">
        <v>46</v>
      </c>
      <c r="AG193" s="65"/>
      <c r="AH193" s="65"/>
      <c r="AI193" s="65"/>
      <c r="AJ193" s="65"/>
      <c r="AK193" s="65"/>
      <c r="AL193" s="65"/>
      <c r="AM193" s="65"/>
      <c r="AN193" s="65"/>
      <c r="AO193" s="66"/>
      <c r="AP193" s="66"/>
      <c r="AQ193" s="66"/>
      <c r="AR193" s="66"/>
      <c r="AS193" s="348"/>
      <c r="AT193" s="68"/>
      <c r="AU193" s="300">
        <v>0</v>
      </c>
      <c r="AV193" s="201">
        <v>174.59899999999999</v>
      </c>
      <c r="AW193" s="201">
        <v>0</v>
      </c>
      <c r="AX193" s="201">
        <v>0</v>
      </c>
      <c r="AY193" s="201">
        <v>0</v>
      </c>
      <c r="AZ193" s="335">
        <f t="shared" si="30"/>
        <v>174.59899999999999</v>
      </c>
      <c r="BA193" s="68">
        <v>2017</v>
      </c>
      <c r="BB193" s="123"/>
      <c r="BC193" s="116"/>
      <c r="BD193" s="124"/>
      <c r="BE193" s="85"/>
      <c r="BF193" s="125"/>
      <c r="BG193" s="125"/>
      <c r="BH193" s="125"/>
      <c r="BI193" s="125"/>
      <c r="BJ193" s="125"/>
      <c r="BK193" s="85"/>
      <c r="BL193" s="125"/>
      <c r="BM193" s="125"/>
      <c r="BN193" s="85"/>
      <c r="BO193" s="125"/>
      <c r="BP193" s="125"/>
      <c r="BQ193" s="85"/>
      <c r="BR193" s="125"/>
      <c r="BS193" s="85"/>
      <c r="BT193" s="125"/>
      <c r="BU193" s="85"/>
      <c r="BV193" s="126"/>
      <c r="BW193" s="350"/>
      <c r="BX193" s="252"/>
    </row>
    <row r="194" spans="1:76" s="127" customFormat="1" ht="18.75" x14ac:dyDescent="0.2">
      <c r="A194" s="183">
        <v>7</v>
      </c>
      <c r="B194" s="183">
        <v>0</v>
      </c>
      <c r="C194" s="183">
        <v>1</v>
      </c>
      <c r="D194" s="183">
        <v>0</v>
      </c>
      <c r="E194" s="183">
        <v>8</v>
      </c>
      <c r="F194" s="183">
        <v>0</v>
      </c>
      <c r="G194" s="183">
        <v>1</v>
      </c>
      <c r="H194" s="183">
        <v>0</v>
      </c>
      <c r="I194" s="183">
        <v>6</v>
      </c>
      <c r="J194" s="183">
        <v>7</v>
      </c>
      <c r="K194" s="183">
        <v>0</v>
      </c>
      <c r="L194" s="183">
        <v>1</v>
      </c>
      <c r="M194" s="183">
        <v>1</v>
      </c>
      <c r="N194" s="183">
        <v>0</v>
      </c>
      <c r="O194" s="183">
        <v>6</v>
      </c>
      <c r="P194" s="183">
        <v>8</v>
      </c>
      <c r="Q194" s="183">
        <v>0</v>
      </c>
      <c r="R194" s="183"/>
      <c r="S194" s="183"/>
      <c r="T194" s="183"/>
      <c r="U194" s="64">
        <v>0</v>
      </c>
      <c r="V194" s="64">
        <v>6</v>
      </c>
      <c r="W194" s="64">
        <v>7</v>
      </c>
      <c r="X194" s="64">
        <v>0</v>
      </c>
      <c r="Y194" s="64">
        <v>1</v>
      </c>
      <c r="Z194" s="64">
        <v>0</v>
      </c>
      <c r="AA194" s="64">
        <v>0</v>
      </c>
      <c r="AB194" s="64">
        <v>2</v>
      </c>
      <c r="AC194" s="64">
        <v>0</v>
      </c>
      <c r="AD194" s="64">
        <v>0</v>
      </c>
      <c r="AE194" s="316" t="s">
        <v>167</v>
      </c>
      <c r="AF194" s="57" t="s">
        <v>46</v>
      </c>
      <c r="AG194" s="65"/>
      <c r="AH194" s="65"/>
      <c r="AI194" s="65"/>
      <c r="AJ194" s="65"/>
      <c r="AK194" s="65"/>
      <c r="AL194" s="65"/>
      <c r="AM194" s="65"/>
      <c r="AN194" s="65"/>
      <c r="AO194" s="66"/>
      <c r="AP194" s="66"/>
      <c r="AQ194" s="66"/>
      <c r="AR194" s="66"/>
      <c r="AS194" s="348"/>
      <c r="AT194" s="68"/>
      <c r="AU194" s="300">
        <v>0</v>
      </c>
      <c r="AV194" s="201">
        <v>0</v>
      </c>
      <c r="AW194" s="201">
        <v>159.12</v>
      </c>
      <c r="AX194" s="201">
        <v>0</v>
      </c>
      <c r="AY194" s="201">
        <v>0</v>
      </c>
      <c r="AZ194" s="335">
        <f t="shared" si="30"/>
        <v>159.12</v>
      </c>
      <c r="BA194" s="68">
        <v>2018</v>
      </c>
      <c r="BB194" s="123"/>
      <c r="BC194" s="116"/>
      <c r="BD194" s="124"/>
      <c r="BE194" s="85"/>
      <c r="BF194" s="125"/>
      <c r="BG194" s="125"/>
      <c r="BH194" s="125"/>
      <c r="BI194" s="125"/>
      <c r="BJ194" s="125"/>
      <c r="BK194" s="85"/>
      <c r="BL194" s="125"/>
      <c r="BM194" s="125"/>
      <c r="BN194" s="85"/>
      <c r="BO194" s="125"/>
      <c r="BP194" s="125"/>
      <c r="BQ194" s="85"/>
      <c r="BR194" s="125"/>
      <c r="BS194" s="85"/>
      <c r="BT194" s="125"/>
      <c r="BU194" s="85"/>
      <c r="BV194" s="126"/>
      <c r="BW194" s="350"/>
      <c r="BX194" s="252"/>
    </row>
    <row r="195" spans="1:76" s="127" customFormat="1" ht="18.75" x14ac:dyDescent="0.2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64">
        <v>0</v>
      </c>
      <c r="V195" s="64">
        <v>6</v>
      </c>
      <c r="W195" s="64">
        <v>7</v>
      </c>
      <c r="X195" s="64">
        <v>0</v>
      </c>
      <c r="Y195" s="64">
        <v>1</v>
      </c>
      <c r="Z195" s="64">
        <v>0</v>
      </c>
      <c r="AA195" s="64">
        <v>0</v>
      </c>
      <c r="AB195" s="64">
        <v>2</v>
      </c>
      <c r="AC195" s="64">
        <v>0</v>
      </c>
      <c r="AD195" s="64">
        <v>1</v>
      </c>
      <c r="AE195" s="131" t="s">
        <v>221</v>
      </c>
      <c r="AF195" s="57" t="s">
        <v>91</v>
      </c>
      <c r="AG195" s="65"/>
      <c r="AH195" s="65"/>
      <c r="AI195" s="65"/>
      <c r="AJ195" s="65"/>
      <c r="AK195" s="65"/>
      <c r="AL195" s="65"/>
      <c r="AM195" s="65"/>
      <c r="AN195" s="65"/>
      <c r="AO195" s="66"/>
      <c r="AP195" s="66"/>
      <c r="AQ195" s="66"/>
      <c r="AR195" s="66"/>
      <c r="AS195" s="348"/>
      <c r="AT195" s="68"/>
      <c r="AU195" s="300">
        <v>0</v>
      </c>
      <c r="AV195" s="201">
        <v>3</v>
      </c>
      <c r="AW195" s="201">
        <v>3</v>
      </c>
      <c r="AX195" s="201">
        <v>0</v>
      </c>
      <c r="AY195" s="201">
        <v>0</v>
      </c>
      <c r="AZ195" s="68">
        <f t="shared" si="30"/>
        <v>6</v>
      </c>
      <c r="BA195" s="68">
        <v>2018</v>
      </c>
      <c r="BB195" s="123"/>
      <c r="BC195" s="116"/>
      <c r="BD195" s="124"/>
      <c r="BE195" s="85"/>
      <c r="BF195" s="125"/>
      <c r="BG195" s="125"/>
      <c r="BH195" s="125"/>
      <c r="BI195" s="125"/>
      <c r="BJ195" s="125"/>
      <c r="BK195" s="85"/>
      <c r="BL195" s="125"/>
      <c r="BM195" s="125"/>
      <c r="BN195" s="85"/>
      <c r="BO195" s="125"/>
      <c r="BP195" s="125"/>
      <c r="BQ195" s="85"/>
      <c r="BR195" s="125"/>
      <c r="BS195" s="85"/>
      <c r="BT195" s="125"/>
      <c r="BU195" s="85"/>
      <c r="BV195" s="126"/>
      <c r="BW195" s="350"/>
      <c r="BX195" s="252"/>
    </row>
    <row r="196" spans="1:76" s="127" customFormat="1" ht="47.25" x14ac:dyDescent="0.2">
      <c r="A196" s="183">
        <v>7</v>
      </c>
      <c r="B196" s="183">
        <v>0</v>
      </c>
      <c r="C196" s="183">
        <v>1</v>
      </c>
      <c r="D196" s="183">
        <v>0</v>
      </c>
      <c r="E196" s="183">
        <v>8</v>
      </c>
      <c r="F196" s="183">
        <v>0</v>
      </c>
      <c r="G196" s="183">
        <v>1</v>
      </c>
      <c r="H196" s="183">
        <v>0</v>
      </c>
      <c r="I196" s="183">
        <v>6</v>
      </c>
      <c r="J196" s="183">
        <v>7</v>
      </c>
      <c r="K196" s="183">
        <v>0</v>
      </c>
      <c r="L196" s="183">
        <v>1</v>
      </c>
      <c r="M196" s="183">
        <v>1</v>
      </c>
      <c r="N196" s="183">
        <v>0</v>
      </c>
      <c r="O196" s="183">
        <v>2</v>
      </c>
      <c r="P196" s="183">
        <v>0</v>
      </c>
      <c r="Q196" s="183">
        <v>0</v>
      </c>
      <c r="R196" s="183"/>
      <c r="S196" s="183"/>
      <c r="T196" s="183"/>
      <c r="U196" s="64">
        <v>0</v>
      </c>
      <c r="V196" s="64">
        <v>6</v>
      </c>
      <c r="W196" s="64">
        <v>7</v>
      </c>
      <c r="X196" s="64">
        <v>0</v>
      </c>
      <c r="Y196" s="64">
        <v>1</v>
      </c>
      <c r="Z196" s="64">
        <v>0</v>
      </c>
      <c r="AA196" s="64">
        <v>0</v>
      </c>
      <c r="AB196" s="64">
        <v>3</v>
      </c>
      <c r="AC196" s="64">
        <v>0</v>
      </c>
      <c r="AD196" s="64">
        <v>0</v>
      </c>
      <c r="AE196" s="210" t="s">
        <v>254</v>
      </c>
      <c r="AF196" s="57" t="s">
        <v>46</v>
      </c>
      <c r="AG196" s="65"/>
      <c r="AH196" s="65"/>
      <c r="AI196" s="65"/>
      <c r="AJ196" s="65"/>
      <c r="AK196" s="65"/>
      <c r="AL196" s="65"/>
      <c r="AM196" s="65"/>
      <c r="AN196" s="65"/>
      <c r="AO196" s="66"/>
      <c r="AP196" s="66"/>
      <c r="AQ196" s="66"/>
      <c r="AR196" s="66"/>
      <c r="AS196" s="348"/>
      <c r="AT196" s="68"/>
      <c r="AU196" s="300">
        <v>0</v>
      </c>
      <c r="AV196" s="201">
        <v>0</v>
      </c>
      <c r="AW196" s="201">
        <v>11.611000000000001</v>
      </c>
      <c r="AX196" s="201">
        <v>0</v>
      </c>
      <c r="AY196" s="201">
        <v>0</v>
      </c>
      <c r="AZ196" s="335">
        <f t="shared" si="30"/>
        <v>11.611000000000001</v>
      </c>
      <c r="BA196" s="68">
        <v>2018</v>
      </c>
      <c r="BB196" s="123"/>
      <c r="BC196" s="116"/>
      <c r="BD196" s="124"/>
      <c r="BE196" s="85"/>
      <c r="BF196" s="125"/>
      <c r="BG196" s="125"/>
      <c r="BH196" s="125"/>
      <c r="BI196" s="125"/>
      <c r="BJ196" s="125"/>
      <c r="BK196" s="85"/>
      <c r="BL196" s="125"/>
      <c r="BM196" s="125"/>
      <c r="BN196" s="85"/>
      <c r="BO196" s="125"/>
      <c r="BP196" s="125"/>
      <c r="BQ196" s="85"/>
      <c r="BR196" s="125"/>
      <c r="BS196" s="85"/>
      <c r="BT196" s="125"/>
      <c r="BU196" s="85"/>
      <c r="BV196" s="126"/>
      <c r="BW196" s="350"/>
      <c r="BX196" s="252"/>
    </row>
    <row r="197" spans="1:76" s="127" customFormat="1" ht="18.75" x14ac:dyDescent="0.2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64">
        <v>0</v>
      </c>
      <c r="V197" s="64">
        <v>6</v>
      </c>
      <c r="W197" s="64">
        <v>7</v>
      </c>
      <c r="X197" s="64">
        <v>0</v>
      </c>
      <c r="Y197" s="64">
        <v>1</v>
      </c>
      <c r="Z197" s="64">
        <v>0</v>
      </c>
      <c r="AA197" s="64">
        <v>0</v>
      </c>
      <c r="AB197" s="64">
        <v>3</v>
      </c>
      <c r="AC197" s="64">
        <v>0</v>
      </c>
      <c r="AD197" s="64">
        <v>1</v>
      </c>
      <c r="AE197" s="131" t="s">
        <v>221</v>
      </c>
      <c r="AF197" s="57" t="s">
        <v>91</v>
      </c>
      <c r="AG197" s="65"/>
      <c r="AH197" s="65"/>
      <c r="AI197" s="65"/>
      <c r="AJ197" s="65"/>
      <c r="AK197" s="65"/>
      <c r="AL197" s="65"/>
      <c r="AM197" s="65"/>
      <c r="AN197" s="65"/>
      <c r="AO197" s="66"/>
      <c r="AP197" s="66"/>
      <c r="AQ197" s="66"/>
      <c r="AR197" s="66"/>
      <c r="AS197" s="348"/>
      <c r="AT197" s="68"/>
      <c r="AU197" s="300">
        <v>0</v>
      </c>
      <c r="AV197" s="201">
        <v>0</v>
      </c>
      <c r="AW197" s="201">
        <v>3</v>
      </c>
      <c r="AX197" s="201">
        <v>0</v>
      </c>
      <c r="AY197" s="201">
        <v>0</v>
      </c>
      <c r="AZ197" s="68">
        <f t="shared" si="30"/>
        <v>3</v>
      </c>
      <c r="BA197" s="68">
        <v>2018</v>
      </c>
      <c r="BB197" s="123"/>
      <c r="BC197" s="116"/>
      <c r="BD197" s="124"/>
      <c r="BE197" s="85"/>
      <c r="BF197" s="125"/>
      <c r="BG197" s="125"/>
      <c r="BH197" s="125"/>
      <c r="BI197" s="125"/>
      <c r="BJ197" s="125"/>
      <c r="BK197" s="85"/>
      <c r="BL197" s="125"/>
      <c r="BM197" s="125"/>
      <c r="BN197" s="85"/>
      <c r="BO197" s="125"/>
      <c r="BP197" s="125"/>
      <c r="BQ197" s="85"/>
      <c r="BR197" s="125"/>
      <c r="BS197" s="85"/>
      <c r="BT197" s="125"/>
      <c r="BU197" s="85"/>
      <c r="BV197" s="126"/>
      <c r="BW197" s="350"/>
      <c r="BX197" s="252"/>
    </row>
    <row r="198" spans="1:76" s="127" customFormat="1" ht="47.25" x14ac:dyDescent="0.2">
      <c r="A198" s="183">
        <v>7</v>
      </c>
      <c r="B198" s="183">
        <v>0</v>
      </c>
      <c r="C198" s="183">
        <v>1</v>
      </c>
      <c r="D198" s="183">
        <v>0</v>
      </c>
      <c r="E198" s="183">
        <v>8</v>
      </c>
      <c r="F198" s="183">
        <v>0</v>
      </c>
      <c r="G198" s="183">
        <v>1</v>
      </c>
      <c r="H198" s="183">
        <v>0</v>
      </c>
      <c r="I198" s="183">
        <v>6</v>
      </c>
      <c r="J198" s="183">
        <v>7</v>
      </c>
      <c r="K198" s="183">
        <v>0</v>
      </c>
      <c r="L198" s="183">
        <v>1</v>
      </c>
      <c r="M198" s="183" t="s">
        <v>160</v>
      </c>
      <c r="N198" s="183">
        <v>0</v>
      </c>
      <c r="O198" s="183">
        <v>2</v>
      </c>
      <c r="P198" s="183">
        <v>0</v>
      </c>
      <c r="Q198" s="183" t="s">
        <v>127</v>
      </c>
      <c r="R198" s="183"/>
      <c r="S198" s="183"/>
      <c r="T198" s="183"/>
      <c r="U198" s="64">
        <v>0</v>
      </c>
      <c r="V198" s="64">
        <v>6</v>
      </c>
      <c r="W198" s="64">
        <v>7</v>
      </c>
      <c r="X198" s="64">
        <v>0</v>
      </c>
      <c r="Y198" s="64">
        <v>1</v>
      </c>
      <c r="Z198" s="64">
        <v>0</v>
      </c>
      <c r="AA198" s="64">
        <v>0</v>
      </c>
      <c r="AB198" s="64">
        <v>4</v>
      </c>
      <c r="AC198" s="64">
        <v>0</v>
      </c>
      <c r="AD198" s="64">
        <v>0</v>
      </c>
      <c r="AE198" s="210" t="s">
        <v>255</v>
      </c>
      <c r="AF198" s="57" t="s">
        <v>46</v>
      </c>
      <c r="AG198" s="65"/>
      <c r="AH198" s="65"/>
      <c r="AI198" s="65"/>
      <c r="AJ198" s="65"/>
      <c r="AK198" s="65"/>
      <c r="AL198" s="65"/>
      <c r="AM198" s="65"/>
      <c r="AN198" s="65"/>
      <c r="AO198" s="66"/>
      <c r="AP198" s="66"/>
      <c r="AQ198" s="66"/>
      <c r="AR198" s="66"/>
      <c r="AS198" s="348"/>
      <c r="AT198" s="68"/>
      <c r="AU198" s="300">
        <v>0</v>
      </c>
      <c r="AV198" s="201">
        <v>0</v>
      </c>
      <c r="AW198" s="201">
        <v>1.2909999999999999</v>
      </c>
      <c r="AX198" s="201">
        <v>0</v>
      </c>
      <c r="AY198" s="201">
        <v>0</v>
      </c>
      <c r="AZ198" s="335">
        <f t="shared" si="30"/>
        <v>1.2909999999999999</v>
      </c>
      <c r="BA198" s="68">
        <v>2018</v>
      </c>
      <c r="BB198" s="123"/>
      <c r="BC198" s="116"/>
      <c r="BD198" s="124"/>
      <c r="BE198" s="85"/>
      <c r="BF198" s="125"/>
      <c r="BG198" s="125"/>
      <c r="BH198" s="125"/>
      <c r="BI198" s="125"/>
      <c r="BJ198" s="125"/>
      <c r="BK198" s="85"/>
      <c r="BL198" s="125"/>
      <c r="BM198" s="125"/>
      <c r="BN198" s="85"/>
      <c r="BO198" s="125"/>
      <c r="BP198" s="125"/>
      <c r="BQ198" s="85"/>
      <c r="BR198" s="125"/>
      <c r="BS198" s="85"/>
      <c r="BT198" s="125"/>
      <c r="BU198" s="85"/>
      <c r="BV198" s="126"/>
      <c r="BW198" s="350"/>
      <c r="BX198" s="252"/>
    </row>
    <row r="199" spans="1:76" s="127" customFormat="1" ht="18.75" x14ac:dyDescent="0.2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64">
        <v>0</v>
      </c>
      <c r="V199" s="64">
        <v>6</v>
      </c>
      <c r="W199" s="64">
        <v>7</v>
      </c>
      <c r="X199" s="64">
        <v>0</v>
      </c>
      <c r="Y199" s="64">
        <v>1</v>
      </c>
      <c r="Z199" s="64">
        <v>0</v>
      </c>
      <c r="AA199" s="64">
        <v>0</v>
      </c>
      <c r="AB199" s="64">
        <v>4</v>
      </c>
      <c r="AC199" s="64">
        <v>0</v>
      </c>
      <c r="AD199" s="64">
        <v>1</v>
      </c>
      <c r="AE199" s="131" t="s">
        <v>221</v>
      </c>
      <c r="AF199" s="57" t="s">
        <v>91</v>
      </c>
      <c r="AG199" s="65"/>
      <c r="AH199" s="65"/>
      <c r="AI199" s="65"/>
      <c r="AJ199" s="65"/>
      <c r="AK199" s="65"/>
      <c r="AL199" s="65"/>
      <c r="AM199" s="65"/>
      <c r="AN199" s="65"/>
      <c r="AO199" s="66"/>
      <c r="AP199" s="66"/>
      <c r="AQ199" s="66"/>
      <c r="AR199" s="66"/>
      <c r="AS199" s="348"/>
      <c r="AT199" s="68"/>
      <c r="AU199" s="300">
        <v>0</v>
      </c>
      <c r="AV199" s="201">
        <v>0</v>
      </c>
      <c r="AW199" s="201">
        <v>3</v>
      </c>
      <c r="AX199" s="201">
        <v>0</v>
      </c>
      <c r="AY199" s="201">
        <v>0</v>
      </c>
      <c r="AZ199" s="68">
        <f t="shared" si="30"/>
        <v>3</v>
      </c>
      <c r="BA199" s="68">
        <v>2018</v>
      </c>
      <c r="BB199" s="123"/>
      <c r="BC199" s="116"/>
      <c r="BD199" s="124"/>
      <c r="BE199" s="85"/>
      <c r="BF199" s="125"/>
      <c r="BG199" s="125"/>
      <c r="BH199" s="125"/>
      <c r="BI199" s="125"/>
      <c r="BJ199" s="125"/>
      <c r="BK199" s="85"/>
      <c r="BL199" s="125"/>
      <c r="BM199" s="125"/>
      <c r="BN199" s="85"/>
      <c r="BO199" s="125"/>
      <c r="BP199" s="125"/>
      <c r="BQ199" s="85"/>
      <c r="BR199" s="125"/>
      <c r="BS199" s="85"/>
      <c r="BT199" s="125"/>
      <c r="BU199" s="85"/>
      <c r="BV199" s="126"/>
      <c r="BW199" s="350"/>
      <c r="BX199" s="252"/>
    </row>
    <row r="200" spans="1:76" s="127" customFormat="1" ht="31.5" x14ac:dyDescent="0.2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87">
        <v>0</v>
      </c>
      <c r="V200" s="187">
        <v>6</v>
      </c>
      <c r="W200" s="187">
        <v>7</v>
      </c>
      <c r="X200" s="187">
        <v>0</v>
      </c>
      <c r="Y200" s="187">
        <v>2</v>
      </c>
      <c r="Z200" s="187">
        <v>0</v>
      </c>
      <c r="AA200" s="187">
        <v>0</v>
      </c>
      <c r="AB200" s="187">
        <v>0</v>
      </c>
      <c r="AC200" s="187">
        <v>0</v>
      </c>
      <c r="AD200" s="187">
        <v>0</v>
      </c>
      <c r="AE200" s="194" t="s">
        <v>132</v>
      </c>
      <c r="AF200" s="190" t="s">
        <v>58</v>
      </c>
      <c r="AG200" s="65"/>
      <c r="AH200" s="65"/>
      <c r="AI200" s="65"/>
      <c r="AJ200" s="65"/>
      <c r="AK200" s="65"/>
      <c r="AL200" s="65"/>
      <c r="AM200" s="65"/>
      <c r="AN200" s="65"/>
      <c r="AO200" s="66"/>
      <c r="AP200" s="66"/>
      <c r="AQ200" s="66"/>
      <c r="AR200" s="66"/>
      <c r="AS200" s="348"/>
      <c r="AT200" s="68"/>
      <c r="AU200" s="333">
        <v>0</v>
      </c>
      <c r="AV200" s="333">
        <f>SUM(AV202,AV204,AV206,AV208)</f>
        <v>853.6</v>
      </c>
      <c r="AW200" s="333">
        <f t="shared" ref="AW200:AY200" si="33">SUM(AW202,AW204,AW206,AW208)</f>
        <v>20</v>
      </c>
      <c r="AX200" s="333">
        <f t="shared" si="33"/>
        <v>0</v>
      </c>
      <c r="AY200" s="333">
        <f t="shared" si="33"/>
        <v>0</v>
      </c>
      <c r="AZ200" s="333">
        <f t="shared" si="30"/>
        <v>873.6</v>
      </c>
      <c r="BA200" s="198">
        <v>2018</v>
      </c>
      <c r="BB200" s="123"/>
      <c r="BC200" s="116"/>
      <c r="BD200" s="124"/>
      <c r="BE200" s="85"/>
      <c r="BF200" s="125"/>
      <c r="BG200" s="125"/>
      <c r="BH200" s="125"/>
      <c r="BI200" s="125"/>
      <c r="BJ200" s="125"/>
      <c r="BK200" s="85"/>
      <c r="BL200" s="125"/>
      <c r="BM200" s="125"/>
      <c r="BN200" s="85"/>
      <c r="BO200" s="125"/>
      <c r="BP200" s="125"/>
      <c r="BQ200" s="85"/>
      <c r="BR200" s="125"/>
      <c r="BS200" s="85"/>
      <c r="BT200" s="125"/>
      <c r="BU200" s="85"/>
      <c r="BV200" s="126"/>
      <c r="BW200" s="350"/>
      <c r="BX200" s="252"/>
    </row>
    <row r="201" spans="1:76" s="127" customFormat="1" ht="50.25" customHeight="1" x14ac:dyDescent="0.2">
      <c r="A201" s="183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64">
        <v>0</v>
      </c>
      <c r="V201" s="64">
        <v>6</v>
      </c>
      <c r="W201" s="64">
        <v>7</v>
      </c>
      <c r="X201" s="64">
        <v>0</v>
      </c>
      <c r="Y201" s="64">
        <v>2</v>
      </c>
      <c r="Z201" s="64">
        <v>0</v>
      </c>
      <c r="AA201" s="64">
        <v>0</v>
      </c>
      <c r="AB201" s="64">
        <v>0</v>
      </c>
      <c r="AC201" s="64">
        <v>0</v>
      </c>
      <c r="AD201" s="64">
        <v>1</v>
      </c>
      <c r="AE201" s="131" t="s">
        <v>162</v>
      </c>
      <c r="AF201" s="57" t="s">
        <v>50</v>
      </c>
      <c r="AG201" s="65"/>
      <c r="AH201" s="65"/>
      <c r="AI201" s="65"/>
      <c r="AJ201" s="65"/>
      <c r="AK201" s="65"/>
      <c r="AL201" s="65"/>
      <c r="AM201" s="65"/>
      <c r="AN201" s="65"/>
      <c r="AO201" s="66"/>
      <c r="AP201" s="66"/>
      <c r="AQ201" s="66"/>
      <c r="AR201" s="66"/>
      <c r="AS201" s="348"/>
      <c r="AT201" s="68"/>
      <c r="AU201" s="297" t="s">
        <v>48</v>
      </c>
      <c r="AV201" s="297">
        <f>(AV185/AV22)*100</f>
        <v>8.0520219427229058</v>
      </c>
      <c r="AW201" s="297">
        <f>(AW185/AW22)*100</f>
        <v>6.4257458293375906</v>
      </c>
      <c r="AX201" s="297" t="s">
        <v>48</v>
      </c>
      <c r="AY201" s="297" t="s">
        <v>48</v>
      </c>
      <c r="AZ201" s="297" t="s">
        <v>48</v>
      </c>
      <c r="BA201" s="68">
        <v>2018</v>
      </c>
      <c r="BB201" s="123"/>
      <c r="BC201" s="116"/>
      <c r="BD201" s="124"/>
      <c r="BE201" s="85"/>
      <c r="BF201" s="125"/>
      <c r="BG201" s="125"/>
      <c r="BH201" s="125"/>
      <c r="BI201" s="125"/>
      <c r="BJ201" s="125"/>
      <c r="BK201" s="85"/>
      <c r="BL201" s="125"/>
      <c r="BM201" s="125"/>
      <c r="BN201" s="85"/>
      <c r="BO201" s="125"/>
      <c r="BP201" s="125"/>
      <c r="BQ201" s="85"/>
      <c r="BR201" s="125"/>
      <c r="BS201" s="85"/>
      <c r="BT201" s="125"/>
      <c r="BU201" s="85"/>
      <c r="BV201" s="126"/>
      <c r="BW201" s="350"/>
      <c r="BX201" s="252"/>
    </row>
    <row r="202" spans="1:76" s="127" customFormat="1" ht="18.75" x14ac:dyDescent="0.2">
      <c r="A202" s="183">
        <v>7</v>
      </c>
      <c r="B202" s="183">
        <v>0</v>
      </c>
      <c r="C202" s="183">
        <v>1</v>
      </c>
      <c r="D202" s="183">
        <v>0</v>
      </c>
      <c r="E202" s="183">
        <v>8</v>
      </c>
      <c r="F202" s="183">
        <v>0</v>
      </c>
      <c r="G202" s="183">
        <v>1</v>
      </c>
      <c r="H202" s="183">
        <v>0</v>
      </c>
      <c r="I202" s="183">
        <v>6</v>
      </c>
      <c r="J202" s="183">
        <v>7</v>
      </c>
      <c r="K202" s="183">
        <v>0</v>
      </c>
      <c r="L202" s="183">
        <v>2</v>
      </c>
      <c r="M202" s="183">
        <v>2</v>
      </c>
      <c r="N202" s="183">
        <v>0</v>
      </c>
      <c r="O202" s="183">
        <v>4</v>
      </c>
      <c r="P202" s="183">
        <v>0</v>
      </c>
      <c r="Q202" s="183" t="s">
        <v>129</v>
      </c>
      <c r="R202" s="183"/>
      <c r="S202" s="183"/>
      <c r="T202" s="183"/>
      <c r="U202" s="64">
        <v>0</v>
      </c>
      <c r="V202" s="64">
        <v>6</v>
      </c>
      <c r="W202" s="64">
        <v>7</v>
      </c>
      <c r="X202" s="64">
        <v>0</v>
      </c>
      <c r="Y202" s="64">
        <v>2</v>
      </c>
      <c r="Z202" s="64">
        <v>0</v>
      </c>
      <c r="AA202" s="64">
        <v>0</v>
      </c>
      <c r="AB202" s="64">
        <v>1</v>
      </c>
      <c r="AC202" s="64">
        <v>0</v>
      </c>
      <c r="AD202" s="64">
        <v>0</v>
      </c>
      <c r="AE202" s="171" t="s">
        <v>244</v>
      </c>
      <c r="AF202" s="57" t="s">
        <v>58</v>
      </c>
      <c r="AG202" s="65"/>
      <c r="AH202" s="65"/>
      <c r="AI202" s="65"/>
      <c r="AJ202" s="65"/>
      <c r="AK202" s="65"/>
      <c r="AL202" s="65"/>
      <c r="AM202" s="65"/>
      <c r="AN202" s="65"/>
      <c r="AO202" s="66"/>
      <c r="AP202" s="66"/>
      <c r="AQ202" s="66"/>
      <c r="AR202" s="66"/>
      <c r="AS202" s="348"/>
      <c r="AT202" s="68"/>
      <c r="AU202" s="303">
        <v>0</v>
      </c>
      <c r="AV202" s="277">
        <v>453</v>
      </c>
      <c r="AW202" s="277">
        <v>0</v>
      </c>
      <c r="AX202" s="277">
        <v>0</v>
      </c>
      <c r="AY202" s="277">
        <v>0</v>
      </c>
      <c r="AZ202" s="325">
        <f>SUM(AU202:AY202)</f>
        <v>453</v>
      </c>
      <c r="BA202" s="68">
        <v>2017</v>
      </c>
      <c r="BB202" s="123"/>
      <c r="BC202" s="116"/>
      <c r="BD202" s="124"/>
      <c r="BE202" s="85"/>
      <c r="BF202" s="125"/>
      <c r="BG202" s="125"/>
      <c r="BH202" s="125"/>
      <c r="BI202" s="125"/>
      <c r="BJ202" s="125"/>
      <c r="BK202" s="85"/>
      <c r="BL202" s="125"/>
      <c r="BM202" s="125"/>
      <c r="BN202" s="85"/>
      <c r="BO202" s="125"/>
      <c r="BP202" s="125"/>
      <c r="BQ202" s="85"/>
      <c r="BR202" s="125"/>
      <c r="BS202" s="85"/>
      <c r="BT202" s="125"/>
      <c r="BU202" s="85"/>
      <c r="BV202" s="126"/>
      <c r="BW202" s="312"/>
      <c r="BX202" s="252"/>
    </row>
    <row r="203" spans="1:76" s="127" customFormat="1" ht="31.5" x14ac:dyDescent="0.2">
      <c r="A203" s="183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64">
        <v>0</v>
      </c>
      <c r="V203" s="64">
        <v>6</v>
      </c>
      <c r="W203" s="64">
        <v>7</v>
      </c>
      <c r="X203" s="64">
        <v>0</v>
      </c>
      <c r="Y203" s="64">
        <v>2</v>
      </c>
      <c r="Z203" s="64">
        <v>0</v>
      </c>
      <c r="AA203" s="64">
        <v>0</v>
      </c>
      <c r="AB203" s="64">
        <v>1</v>
      </c>
      <c r="AC203" s="64">
        <v>0</v>
      </c>
      <c r="AD203" s="64">
        <v>1</v>
      </c>
      <c r="AE203" s="131" t="s">
        <v>133</v>
      </c>
      <c r="AF203" s="57" t="s">
        <v>80</v>
      </c>
      <c r="AG203" s="65"/>
      <c r="AH203" s="65"/>
      <c r="AI203" s="65"/>
      <c r="AJ203" s="65"/>
      <c r="AK203" s="65"/>
      <c r="AL203" s="65"/>
      <c r="AM203" s="65"/>
      <c r="AN203" s="65"/>
      <c r="AO203" s="66"/>
      <c r="AP203" s="66"/>
      <c r="AQ203" s="66"/>
      <c r="AR203" s="66"/>
      <c r="AS203" s="348"/>
      <c r="AT203" s="68"/>
      <c r="AU203" s="295">
        <v>0</v>
      </c>
      <c r="AV203" s="57">
        <v>1</v>
      </c>
      <c r="AW203" s="57">
        <v>0</v>
      </c>
      <c r="AX203" s="57">
        <v>0</v>
      </c>
      <c r="AY203" s="57">
        <v>0</v>
      </c>
      <c r="AZ203" s="68">
        <v>1</v>
      </c>
      <c r="BA203" s="68">
        <v>2017</v>
      </c>
      <c r="BB203" s="123"/>
      <c r="BC203" s="116"/>
      <c r="BD203" s="124"/>
      <c r="BE203" s="85"/>
      <c r="BF203" s="125"/>
      <c r="BG203" s="125"/>
      <c r="BH203" s="125"/>
      <c r="BI203" s="125"/>
      <c r="BJ203" s="125"/>
      <c r="BK203" s="85"/>
      <c r="BL203" s="125"/>
      <c r="BM203" s="125"/>
      <c r="BN203" s="85"/>
      <c r="BO203" s="125"/>
      <c r="BP203" s="125"/>
      <c r="BQ203" s="85"/>
      <c r="BR203" s="125"/>
      <c r="BS203" s="85"/>
      <c r="BT203" s="125"/>
      <c r="BU203" s="85"/>
      <c r="BV203" s="126"/>
      <c r="BW203" s="312"/>
      <c r="BX203" s="252"/>
    </row>
    <row r="204" spans="1:76" s="127" customFormat="1" ht="18.75" x14ac:dyDescent="0.2">
      <c r="A204" s="183">
        <v>7</v>
      </c>
      <c r="B204" s="183">
        <v>0</v>
      </c>
      <c r="C204" s="183">
        <v>1</v>
      </c>
      <c r="D204" s="183">
        <v>0</v>
      </c>
      <c r="E204" s="183">
        <v>8</v>
      </c>
      <c r="F204" s="183">
        <v>0</v>
      </c>
      <c r="G204" s="183">
        <v>1</v>
      </c>
      <c r="H204" s="183">
        <v>0</v>
      </c>
      <c r="I204" s="183">
        <v>6</v>
      </c>
      <c r="J204" s="183">
        <v>7</v>
      </c>
      <c r="K204" s="183">
        <v>0</v>
      </c>
      <c r="L204" s="183">
        <v>2</v>
      </c>
      <c r="M204" s="183">
        <v>2</v>
      </c>
      <c r="N204" s="183">
        <v>0</v>
      </c>
      <c r="O204" s="183">
        <v>0</v>
      </c>
      <c r="P204" s="183">
        <v>4</v>
      </c>
      <c r="Q204" s="183" t="s">
        <v>129</v>
      </c>
      <c r="R204" s="183"/>
      <c r="S204" s="183"/>
      <c r="T204" s="183"/>
      <c r="U204" s="64">
        <v>0</v>
      </c>
      <c r="V204" s="64">
        <v>6</v>
      </c>
      <c r="W204" s="64">
        <v>7</v>
      </c>
      <c r="X204" s="64">
        <v>0</v>
      </c>
      <c r="Y204" s="64">
        <v>2</v>
      </c>
      <c r="Z204" s="64">
        <v>0</v>
      </c>
      <c r="AA204" s="64">
        <v>0</v>
      </c>
      <c r="AB204" s="64">
        <v>2</v>
      </c>
      <c r="AC204" s="64">
        <v>0</v>
      </c>
      <c r="AD204" s="64">
        <v>0</v>
      </c>
      <c r="AE204" s="207" t="s">
        <v>245</v>
      </c>
      <c r="AF204" s="57" t="s">
        <v>46</v>
      </c>
      <c r="AG204" s="65"/>
      <c r="AH204" s="65"/>
      <c r="AI204" s="65"/>
      <c r="AJ204" s="65"/>
      <c r="AK204" s="65"/>
      <c r="AL204" s="65"/>
      <c r="AM204" s="65"/>
      <c r="AN204" s="65"/>
      <c r="AO204" s="66"/>
      <c r="AP204" s="66"/>
      <c r="AQ204" s="66"/>
      <c r="AR204" s="66"/>
      <c r="AS204" s="348"/>
      <c r="AT204" s="68"/>
      <c r="AU204" s="303">
        <v>0</v>
      </c>
      <c r="AV204" s="277">
        <v>400</v>
      </c>
      <c r="AW204" s="277">
        <v>0</v>
      </c>
      <c r="AX204" s="277">
        <v>0</v>
      </c>
      <c r="AY204" s="277">
        <v>0</v>
      </c>
      <c r="AZ204" s="325">
        <f>SUM(AU204:AY204)</f>
        <v>400</v>
      </c>
      <c r="BA204" s="68">
        <v>2017</v>
      </c>
      <c r="BB204" s="123"/>
      <c r="BC204" s="116"/>
      <c r="BD204" s="124"/>
      <c r="BE204" s="85"/>
      <c r="BF204" s="125"/>
      <c r="BG204" s="125"/>
      <c r="BH204" s="125"/>
      <c r="BI204" s="125"/>
      <c r="BJ204" s="125"/>
      <c r="BK204" s="85"/>
      <c r="BL204" s="125"/>
      <c r="BM204" s="125"/>
      <c r="BN204" s="85"/>
      <c r="BO204" s="125"/>
      <c r="BP204" s="125"/>
      <c r="BQ204" s="85"/>
      <c r="BR204" s="125"/>
      <c r="BS204" s="85"/>
      <c r="BT204" s="125"/>
      <c r="BU204" s="85"/>
      <c r="BV204" s="126"/>
      <c r="BW204" s="314"/>
      <c r="BX204" s="252"/>
    </row>
    <row r="205" spans="1:76" s="127" customFormat="1" ht="18.75" x14ac:dyDescent="0.2">
      <c r="A205" s="183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64">
        <v>0</v>
      </c>
      <c r="V205" s="64">
        <v>6</v>
      </c>
      <c r="W205" s="64">
        <v>7</v>
      </c>
      <c r="X205" s="64">
        <v>0</v>
      </c>
      <c r="Y205" s="64">
        <v>2</v>
      </c>
      <c r="Z205" s="64">
        <v>0</v>
      </c>
      <c r="AA205" s="64">
        <v>0</v>
      </c>
      <c r="AB205" s="64">
        <v>2</v>
      </c>
      <c r="AC205" s="64">
        <v>0</v>
      </c>
      <c r="AD205" s="64">
        <v>1</v>
      </c>
      <c r="AE205" s="131" t="s">
        <v>207</v>
      </c>
      <c r="AF205" s="57" t="s">
        <v>80</v>
      </c>
      <c r="AG205" s="65"/>
      <c r="AH205" s="65"/>
      <c r="AI205" s="65"/>
      <c r="AJ205" s="65"/>
      <c r="AK205" s="65"/>
      <c r="AL205" s="65"/>
      <c r="AM205" s="65"/>
      <c r="AN205" s="65"/>
      <c r="AO205" s="66"/>
      <c r="AP205" s="66"/>
      <c r="AQ205" s="66"/>
      <c r="AR205" s="66"/>
      <c r="AS205" s="348"/>
      <c r="AT205" s="68"/>
      <c r="AU205" s="295">
        <v>0</v>
      </c>
      <c r="AV205" s="57">
        <v>1</v>
      </c>
      <c r="AW205" s="57">
        <v>0</v>
      </c>
      <c r="AX205" s="57">
        <v>0</v>
      </c>
      <c r="AY205" s="57">
        <v>0</v>
      </c>
      <c r="AZ205" s="68">
        <v>1</v>
      </c>
      <c r="BA205" s="68">
        <v>2017</v>
      </c>
      <c r="BB205" s="123"/>
      <c r="BC205" s="116"/>
      <c r="BD205" s="124"/>
      <c r="BE205" s="85"/>
      <c r="BF205" s="125"/>
      <c r="BG205" s="125"/>
      <c r="BH205" s="125"/>
      <c r="BI205" s="125"/>
      <c r="BJ205" s="125"/>
      <c r="BK205" s="85"/>
      <c r="BL205" s="125"/>
      <c r="BM205" s="125"/>
      <c r="BN205" s="85"/>
      <c r="BO205" s="125"/>
      <c r="BP205" s="125"/>
      <c r="BQ205" s="85"/>
      <c r="BR205" s="125"/>
      <c r="BS205" s="85"/>
      <c r="BT205" s="125"/>
      <c r="BU205" s="85"/>
      <c r="BV205" s="126"/>
      <c r="BW205" s="314"/>
      <c r="BX205" s="252"/>
    </row>
    <row r="206" spans="1:76" s="127" customFormat="1" ht="57.75" customHeight="1" x14ac:dyDescent="0.2">
      <c r="A206" s="183">
        <v>7</v>
      </c>
      <c r="B206" s="183">
        <v>0</v>
      </c>
      <c r="C206" s="183">
        <v>1</v>
      </c>
      <c r="D206" s="183">
        <v>0</v>
      </c>
      <c r="E206" s="183">
        <v>8</v>
      </c>
      <c r="F206" s="183">
        <v>0</v>
      </c>
      <c r="G206" s="183">
        <v>1</v>
      </c>
      <c r="H206" s="183">
        <v>0</v>
      </c>
      <c r="I206" s="183">
        <v>6</v>
      </c>
      <c r="J206" s="183">
        <v>7</v>
      </c>
      <c r="K206" s="183">
        <v>0</v>
      </c>
      <c r="L206" s="183">
        <v>2</v>
      </c>
      <c r="M206" s="183" t="s">
        <v>160</v>
      </c>
      <c r="N206" s="183">
        <v>0</v>
      </c>
      <c r="O206" s="183">
        <v>3</v>
      </c>
      <c r="P206" s="183">
        <v>4</v>
      </c>
      <c r="Q206" s="183" t="s">
        <v>129</v>
      </c>
      <c r="R206" s="183"/>
      <c r="S206" s="183"/>
      <c r="T206" s="183"/>
      <c r="U206" s="64">
        <v>0</v>
      </c>
      <c r="V206" s="64">
        <v>6</v>
      </c>
      <c r="W206" s="64">
        <v>7</v>
      </c>
      <c r="X206" s="64">
        <v>0</v>
      </c>
      <c r="Y206" s="64">
        <v>2</v>
      </c>
      <c r="Z206" s="64">
        <v>0</v>
      </c>
      <c r="AA206" s="64">
        <v>0</v>
      </c>
      <c r="AB206" s="64">
        <v>3</v>
      </c>
      <c r="AC206" s="64">
        <v>0</v>
      </c>
      <c r="AD206" s="64">
        <v>0</v>
      </c>
      <c r="AE206" s="316" t="s">
        <v>246</v>
      </c>
      <c r="AF206" s="57" t="s">
        <v>58</v>
      </c>
      <c r="AG206" s="65"/>
      <c r="AH206" s="65"/>
      <c r="AI206" s="65"/>
      <c r="AJ206" s="65"/>
      <c r="AK206" s="65"/>
      <c r="AL206" s="65"/>
      <c r="AM206" s="65"/>
      <c r="AN206" s="65"/>
      <c r="AO206" s="66"/>
      <c r="AP206" s="66"/>
      <c r="AQ206" s="66"/>
      <c r="AR206" s="66"/>
      <c r="AS206" s="348"/>
      <c r="AT206" s="68"/>
      <c r="AU206" s="297">
        <v>0</v>
      </c>
      <c r="AV206" s="277">
        <v>0.6</v>
      </c>
      <c r="AW206" s="139">
        <v>0</v>
      </c>
      <c r="AX206" s="297">
        <v>0</v>
      </c>
      <c r="AY206" s="297">
        <v>0</v>
      </c>
      <c r="AZ206" s="321">
        <v>0.6</v>
      </c>
      <c r="BA206" s="68">
        <v>2017</v>
      </c>
      <c r="BB206" s="123"/>
      <c r="BC206" s="116"/>
      <c r="BD206" s="124"/>
      <c r="BE206" s="85"/>
      <c r="BF206" s="125"/>
      <c r="BG206" s="125"/>
      <c r="BH206" s="125"/>
      <c r="BI206" s="125"/>
      <c r="BJ206" s="125"/>
      <c r="BK206" s="85"/>
      <c r="BL206" s="125"/>
      <c r="BM206" s="125"/>
      <c r="BN206" s="85"/>
      <c r="BO206" s="125"/>
      <c r="BP206" s="125"/>
      <c r="BQ206" s="85"/>
      <c r="BR206" s="125"/>
      <c r="BS206" s="85"/>
      <c r="BT206" s="125"/>
      <c r="BU206" s="85"/>
      <c r="BV206" s="126"/>
      <c r="BW206" s="315"/>
      <c r="BX206" s="252"/>
    </row>
    <row r="207" spans="1:76" s="127" customFormat="1" ht="18.75" x14ac:dyDescent="0.2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64">
        <v>0</v>
      </c>
      <c r="V207" s="64">
        <v>6</v>
      </c>
      <c r="W207" s="64">
        <v>7</v>
      </c>
      <c r="X207" s="64">
        <v>0</v>
      </c>
      <c r="Y207" s="64">
        <v>2</v>
      </c>
      <c r="Z207" s="64">
        <v>0</v>
      </c>
      <c r="AA207" s="64">
        <v>0</v>
      </c>
      <c r="AB207" s="64">
        <v>3</v>
      </c>
      <c r="AC207" s="64">
        <v>0</v>
      </c>
      <c r="AD207" s="64">
        <v>1</v>
      </c>
      <c r="AE207" s="131" t="s">
        <v>210</v>
      </c>
      <c r="AF207" s="57" t="s">
        <v>80</v>
      </c>
      <c r="AG207" s="65"/>
      <c r="AH207" s="65"/>
      <c r="AI207" s="65"/>
      <c r="AJ207" s="65"/>
      <c r="AK207" s="65"/>
      <c r="AL207" s="65"/>
      <c r="AM207" s="65"/>
      <c r="AN207" s="65"/>
      <c r="AO207" s="66"/>
      <c r="AP207" s="66"/>
      <c r="AQ207" s="66"/>
      <c r="AR207" s="66"/>
      <c r="AS207" s="348"/>
      <c r="AT207" s="68"/>
      <c r="AU207" s="295">
        <v>0</v>
      </c>
      <c r="AV207" s="57">
        <v>1</v>
      </c>
      <c r="AW207" s="57">
        <v>0</v>
      </c>
      <c r="AX207" s="57">
        <v>0</v>
      </c>
      <c r="AY207" s="57">
        <v>0</v>
      </c>
      <c r="AZ207" s="68">
        <v>1</v>
      </c>
      <c r="BA207" s="68">
        <v>2017</v>
      </c>
      <c r="BB207" s="123"/>
      <c r="BC207" s="116"/>
      <c r="BD207" s="124"/>
      <c r="BE207" s="85"/>
      <c r="BF207" s="125"/>
      <c r="BG207" s="125"/>
      <c r="BH207" s="125"/>
      <c r="BI207" s="125"/>
      <c r="BJ207" s="125"/>
      <c r="BK207" s="85"/>
      <c r="BL207" s="125"/>
      <c r="BM207" s="125"/>
      <c r="BN207" s="85"/>
      <c r="BO207" s="125"/>
      <c r="BP207" s="125"/>
      <c r="BQ207" s="85"/>
      <c r="BR207" s="125"/>
      <c r="BS207" s="85"/>
      <c r="BT207" s="125"/>
      <c r="BU207" s="85"/>
      <c r="BV207" s="126"/>
      <c r="BW207" s="315"/>
      <c r="BX207" s="252"/>
    </row>
    <row r="208" spans="1:76" s="127" customFormat="1" ht="31.5" x14ac:dyDescent="0.2">
      <c r="A208" s="183">
        <v>7</v>
      </c>
      <c r="B208" s="183">
        <v>0</v>
      </c>
      <c r="C208" s="183">
        <v>1</v>
      </c>
      <c r="D208" s="183">
        <v>0</v>
      </c>
      <c r="E208" s="183">
        <v>8</v>
      </c>
      <c r="F208" s="183">
        <v>0</v>
      </c>
      <c r="G208" s="183">
        <v>1</v>
      </c>
      <c r="H208" s="183">
        <v>0</v>
      </c>
      <c r="I208" s="183">
        <v>6</v>
      </c>
      <c r="J208" s="183">
        <v>7</v>
      </c>
      <c r="K208" s="183">
        <v>0</v>
      </c>
      <c r="L208" s="183">
        <v>2</v>
      </c>
      <c r="M208" s="183" t="s">
        <v>231</v>
      </c>
      <c r="N208" s="183">
        <v>4</v>
      </c>
      <c r="O208" s="183">
        <v>6</v>
      </c>
      <c r="P208" s="183">
        <v>7</v>
      </c>
      <c r="Q208" s="183" t="s">
        <v>129</v>
      </c>
      <c r="R208" s="183"/>
      <c r="S208" s="183"/>
      <c r="T208" s="183"/>
      <c r="U208" s="64">
        <v>0</v>
      </c>
      <c r="V208" s="64">
        <v>6</v>
      </c>
      <c r="W208" s="64">
        <v>7</v>
      </c>
      <c r="X208" s="64">
        <v>0</v>
      </c>
      <c r="Y208" s="64">
        <v>2</v>
      </c>
      <c r="Z208" s="64">
        <v>0</v>
      </c>
      <c r="AA208" s="64">
        <v>0</v>
      </c>
      <c r="AB208" s="64">
        <v>4</v>
      </c>
      <c r="AC208" s="64">
        <v>0</v>
      </c>
      <c r="AD208" s="64">
        <v>0</v>
      </c>
      <c r="AE208" s="316" t="s">
        <v>247</v>
      </c>
      <c r="AF208" s="57" t="s">
        <v>58</v>
      </c>
      <c r="AG208" s="65"/>
      <c r="AH208" s="65"/>
      <c r="AI208" s="65"/>
      <c r="AJ208" s="65"/>
      <c r="AK208" s="65"/>
      <c r="AL208" s="65"/>
      <c r="AM208" s="65"/>
      <c r="AN208" s="65"/>
      <c r="AO208" s="66"/>
      <c r="AP208" s="66"/>
      <c r="AQ208" s="66"/>
      <c r="AR208" s="66"/>
      <c r="AS208" s="348"/>
      <c r="AT208" s="68"/>
      <c r="AU208" s="295">
        <v>0</v>
      </c>
      <c r="AV208" s="57">
        <v>0</v>
      </c>
      <c r="AW208" s="57">
        <v>20</v>
      </c>
      <c r="AX208" s="57">
        <v>0</v>
      </c>
      <c r="AY208" s="57">
        <v>0</v>
      </c>
      <c r="AZ208" s="68">
        <f>SUM(AU208:AY208)</f>
        <v>20</v>
      </c>
      <c r="BA208" s="68">
        <v>2018</v>
      </c>
      <c r="BB208" s="123"/>
      <c r="BC208" s="116"/>
      <c r="BD208" s="124"/>
      <c r="BE208" s="85"/>
      <c r="BF208" s="125"/>
      <c r="BG208" s="125"/>
      <c r="BH208" s="125"/>
      <c r="BI208" s="125"/>
      <c r="BJ208" s="125"/>
      <c r="BK208" s="85"/>
      <c r="BL208" s="125"/>
      <c r="BM208" s="125"/>
      <c r="BN208" s="85"/>
      <c r="BO208" s="125"/>
      <c r="BP208" s="125"/>
      <c r="BQ208" s="85"/>
      <c r="BR208" s="125"/>
      <c r="BS208" s="85"/>
      <c r="BT208" s="125"/>
      <c r="BU208" s="85"/>
      <c r="BV208" s="126"/>
      <c r="BW208" s="336"/>
      <c r="BX208" s="252"/>
    </row>
    <row r="209" spans="1:76" s="127" customFormat="1" ht="18.75" x14ac:dyDescent="0.2">
      <c r="A209" s="183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64">
        <v>0</v>
      </c>
      <c r="V209" s="64">
        <v>6</v>
      </c>
      <c r="W209" s="64">
        <v>7</v>
      </c>
      <c r="X209" s="64">
        <v>0</v>
      </c>
      <c r="Y209" s="64">
        <v>2</v>
      </c>
      <c r="Z209" s="64">
        <v>0</v>
      </c>
      <c r="AA209" s="64">
        <v>0</v>
      </c>
      <c r="AB209" s="64">
        <v>4</v>
      </c>
      <c r="AC209" s="64">
        <v>0</v>
      </c>
      <c r="AD209" s="64">
        <v>1</v>
      </c>
      <c r="AE209" s="131" t="s">
        <v>221</v>
      </c>
      <c r="AF209" s="57" t="s">
        <v>230</v>
      </c>
      <c r="AG209" s="65"/>
      <c r="AH209" s="65"/>
      <c r="AI209" s="65"/>
      <c r="AJ209" s="65"/>
      <c r="AK209" s="65"/>
      <c r="AL209" s="65"/>
      <c r="AM209" s="65"/>
      <c r="AN209" s="65"/>
      <c r="AO209" s="66"/>
      <c r="AP209" s="66"/>
      <c r="AQ209" s="66"/>
      <c r="AR209" s="66"/>
      <c r="AS209" s="348"/>
      <c r="AT209" s="68"/>
      <c r="AU209" s="295">
        <v>0</v>
      </c>
      <c r="AV209" s="57">
        <v>0</v>
      </c>
      <c r="AW209" s="57">
        <v>3</v>
      </c>
      <c r="AX209" s="57">
        <v>0</v>
      </c>
      <c r="AY209" s="57">
        <v>0</v>
      </c>
      <c r="AZ209" s="68">
        <v>3</v>
      </c>
      <c r="BA209" s="68">
        <v>2018</v>
      </c>
      <c r="BB209" s="123"/>
      <c r="BC209" s="116"/>
      <c r="BD209" s="124"/>
      <c r="BE209" s="85"/>
      <c r="BF209" s="125"/>
      <c r="BG209" s="125"/>
      <c r="BH209" s="125"/>
      <c r="BI209" s="125"/>
      <c r="BJ209" s="125"/>
      <c r="BK209" s="85"/>
      <c r="BL209" s="125"/>
      <c r="BM209" s="125"/>
      <c r="BN209" s="85"/>
      <c r="BO209" s="125"/>
      <c r="BP209" s="125"/>
      <c r="BQ209" s="85"/>
      <c r="BR209" s="125"/>
      <c r="BS209" s="85"/>
      <c r="BT209" s="125"/>
      <c r="BU209" s="85"/>
      <c r="BV209" s="126"/>
      <c r="BW209" s="336"/>
      <c r="BX209" s="252"/>
    </row>
    <row r="210" spans="1:76" s="137" customFormat="1" ht="31.5" x14ac:dyDescent="0.2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>
        <v>7</v>
      </c>
      <c r="S210" s="195">
        <v>3</v>
      </c>
      <c r="T210" s="195">
        <v>0</v>
      </c>
      <c r="U210" s="208">
        <v>0</v>
      </c>
      <c r="V210" s="208">
        <v>6</v>
      </c>
      <c r="W210" s="208">
        <v>8</v>
      </c>
      <c r="X210" s="208">
        <v>0</v>
      </c>
      <c r="Y210" s="208">
        <v>0</v>
      </c>
      <c r="Z210" s="208">
        <v>0</v>
      </c>
      <c r="AA210" s="208">
        <v>0</v>
      </c>
      <c r="AB210" s="208">
        <v>0</v>
      </c>
      <c r="AC210" s="208">
        <v>0</v>
      </c>
      <c r="AD210" s="208">
        <v>0</v>
      </c>
      <c r="AE210" s="203" t="s">
        <v>134</v>
      </c>
      <c r="AF210" s="285" t="s">
        <v>52</v>
      </c>
      <c r="AG210" s="65"/>
      <c r="AH210" s="65"/>
      <c r="AI210" s="65"/>
      <c r="AJ210" s="65"/>
      <c r="AK210" s="65"/>
      <c r="AL210" s="65"/>
      <c r="AM210" s="65"/>
      <c r="AN210" s="65"/>
      <c r="AO210" s="66"/>
      <c r="AP210" s="66"/>
      <c r="AQ210" s="66"/>
      <c r="AR210" s="66"/>
      <c r="AS210" s="349"/>
      <c r="AT210" s="68"/>
      <c r="AU210" s="334">
        <v>169.95</v>
      </c>
      <c r="AV210" s="334">
        <f>AV211</f>
        <v>171.65</v>
      </c>
      <c r="AW210" s="334">
        <f t="shared" ref="AW210:AY210" si="34">AW211</f>
        <v>185.35</v>
      </c>
      <c r="AX210" s="334">
        <f t="shared" si="34"/>
        <v>187.35</v>
      </c>
      <c r="AY210" s="334">
        <f t="shared" si="34"/>
        <v>194.35</v>
      </c>
      <c r="AZ210" s="334">
        <f>SUM(AU210:AY210)</f>
        <v>908.65000000000009</v>
      </c>
      <c r="BA210" s="279">
        <v>2020</v>
      </c>
      <c r="BB210" s="132"/>
      <c r="BC210" s="133"/>
      <c r="BD210" s="133"/>
      <c r="BE210" s="134">
        <f>AL210</f>
        <v>0</v>
      </c>
      <c r="BF210" s="135"/>
      <c r="BG210" s="135"/>
      <c r="BH210" s="135"/>
      <c r="BI210" s="135"/>
      <c r="BJ210" s="135"/>
      <c r="BK210" s="135">
        <f>BE210</f>
        <v>0</v>
      </c>
      <c r="BL210" s="135"/>
      <c r="BM210" s="135"/>
      <c r="BN210" s="135">
        <f>BK210</f>
        <v>0</v>
      </c>
      <c r="BO210" s="135"/>
      <c r="BP210" s="135"/>
      <c r="BQ210" s="135">
        <f>BN210</f>
        <v>0</v>
      </c>
      <c r="BR210" s="135"/>
      <c r="BS210" s="135">
        <v>2357936</v>
      </c>
      <c r="BT210" s="135"/>
      <c r="BU210" s="135">
        <v>2357936</v>
      </c>
      <c r="BV210" s="136"/>
      <c r="BW210" s="248"/>
      <c r="BX210" s="255"/>
    </row>
    <row r="211" spans="1:76" s="92" customFormat="1" ht="18.75" x14ac:dyDescent="0.2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87">
        <v>0</v>
      </c>
      <c r="V211" s="187">
        <v>6</v>
      </c>
      <c r="W211" s="187">
        <v>8</v>
      </c>
      <c r="X211" s="187">
        <v>0</v>
      </c>
      <c r="Y211" s="187">
        <v>1</v>
      </c>
      <c r="Z211" s="187">
        <v>0</v>
      </c>
      <c r="AA211" s="187">
        <v>0</v>
      </c>
      <c r="AB211" s="187">
        <v>0</v>
      </c>
      <c r="AC211" s="187">
        <v>0</v>
      </c>
      <c r="AD211" s="187">
        <v>0</v>
      </c>
      <c r="AE211" s="179" t="s">
        <v>135</v>
      </c>
      <c r="AF211" s="286" t="s">
        <v>52</v>
      </c>
      <c r="AG211" s="216"/>
      <c r="AH211" s="216"/>
      <c r="AI211" s="216"/>
      <c r="AJ211" s="216"/>
      <c r="AK211" s="216"/>
      <c r="AL211" s="216"/>
      <c r="AM211" s="216"/>
      <c r="AN211" s="216"/>
      <c r="AO211" s="217"/>
      <c r="AP211" s="217"/>
      <c r="AQ211" s="217"/>
      <c r="AR211" s="217"/>
      <c r="AS211" s="218"/>
      <c r="AT211" s="198"/>
      <c r="AU211" s="291">
        <v>169.95</v>
      </c>
      <c r="AV211" s="291">
        <f>AV213+AV215</f>
        <v>171.65</v>
      </c>
      <c r="AW211" s="291">
        <f t="shared" ref="AW211:AY211" si="35">AW213+AW215</f>
        <v>185.35</v>
      </c>
      <c r="AX211" s="291">
        <f t="shared" si="35"/>
        <v>187.35</v>
      </c>
      <c r="AY211" s="291">
        <f t="shared" si="35"/>
        <v>194.35</v>
      </c>
      <c r="AZ211" s="290">
        <f>SUM(AU211:AY211)</f>
        <v>908.65000000000009</v>
      </c>
      <c r="BA211" s="289">
        <v>2020</v>
      </c>
      <c r="BB211" s="115"/>
      <c r="BC211" s="117"/>
      <c r="BD211" s="117"/>
      <c r="BE211" s="118"/>
      <c r="BF211" s="119"/>
      <c r="BG211" s="119"/>
      <c r="BH211" s="119"/>
      <c r="BI211" s="119"/>
      <c r="BJ211" s="119"/>
      <c r="BK211" s="118"/>
      <c r="BL211" s="119"/>
      <c r="BM211" s="119"/>
      <c r="BN211" s="118"/>
      <c r="BO211" s="119"/>
      <c r="BP211" s="119"/>
      <c r="BQ211" s="118"/>
      <c r="BR211" s="119"/>
      <c r="BS211" s="118"/>
      <c r="BT211" s="119"/>
      <c r="BU211" s="118"/>
      <c r="BV211" s="120"/>
      <c r="BW211" s="256"/>
      <c r="BX211" s="257"/>
    </row>
    <row r="212" spans="1:76" s="92" customFormat="1" ht="18.75" x14ac:dyDescent="0.2">
      <c r="A212" s="183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64">
        <v>0</v>
      </c>
      <c r="V212" s="64">
        <v>6</v>
      </c>
      <c r="W212" s="64">
        <v>8</v>
      </c>
      <c r="X212" s="64">
        <v>0</v>
      </c>
      <c r="Y212" s="64">
        <v>1</v>
      </c>
      <c r="Z212" s="64">
        <v>0</v>
      </c>
      <c r="AA212" s="64">
        <v>0</v>
      </c>
      <c r="AB212" s="64">
        <v>0</v>
      </c>
      <c r="AC212" s="64">
        <v>0</v>
      </c>
      <c r="AD212" s="64">
        <v>1</v>
      </c>
      <c r="AE212" s="113" t="s">
        <v>136</v>
      </c>
      <c r="AF212" s="57" t="s">
        <v>64</v>
      </c>
      <c r="AG212" s="65"/>
      <c r="AH212" s="65"/>
      <c r="AI212" s="65"/>
      <c r="AJ212" s="65"/>
      <c r="AK212" s="65"/>
      <c r="AL212" s="65"/>
      <c r="AM212" s="65"/>
      <c r="AN212" s="65"/>
      <c r="AO212" s="66"/>
      <c r="AP212" s="66"/>
      <c r="AQ212" s="66"/>
      <c r="AR212" s="66"/>
      <c r="AS212" s="224"/>
      <c r="AT212" s="68"/>
      <c r="AU212" s="300">
        <v>520</v>
      </c>
      <c r="AV212" s="200">
        <v>510</v>
      </c>
      <c r="AW212" s="200">
        <v>501</v>
      </c>
      <c r="AX212" s="200">
        <v>501</v>
      </c>
      <c r="AY212" s="200">
        <v>501</v>
      </c>
      <c r="AZ212" s="162">
        <f>SUM(AU212:AY212)</f>
        <v>2533</v>
      </c>
      <c r="BA212" s="68">
        <v>2020</v>
      </c>
      <c r="BB212" s="115"/>
      <c r="BC212" s="117"/>
      <c r="BD212" s="117"/>
      <c r="BE212" s="118"/>
      <c r="BF212" s="119"/>
      <c r="BG212" s="119"/>
      <c r="BH212" s="119"/>
      <c r="BI212" s="119"/>
      <c r="BJ212" s="119"/>
      <c r="BK212" s="118"/>
      <c r="BL212" s="119"/>
      <c r="BM212" s="119"/>
      <c r="BN212" s="118"/>
      <c r="BO212" s="119"/>
      <c r="BP212" s="119"/>
      <c r="BQ212" s="118"/>
      <c r="BR212" s="119"/>
      <c r="BS212" s="118"/>
      <c r="BT212" s="119"/>
      <c r="BU212" s="118"/>
      <c r="BV212" s="120"/>
      <c r="BW212" s="256"/>
      <c r="BX212" s="257"/>
    </row>
    <row r="213" spans="1:76" s="112" customFormat="1" ht="47.25" x14ac:dyDescent="0.2">
      <c r="A213" s="183">
        <v>7</v>
      </c>
      <c r="B213" s="183">
        <v>0</v>
      </c>
      <c r="C213" s="183">
        <v>1</v>
      </c>
      <c r="D213" s="183">
        <v>0</v>
      </c>
      <c r="E213" s="183">
        <v>2</v>
      </c>
      <c r="F213" s="183">
        <v>0</v>
      </c>
      <c r="G213" s="183">
        <v>3</v>
      </c>
      <c r="H213" s="183">
        <v>0</v>
      </c>
      <c r="I213" s="183">
        <v>6</v>
      </c>
      <c r="J213" s="183">
        <v>8</v>
      </c>
      <c r="K213" s="183">
        <v>0</v>
      </c>
      <c r="L213" s="183">
        <v>1</v>
      </c>
      <c r="M213" s="183">
        <v>5</v>
      </c>
      <c r="N213" s="183">
        <v>1</v>
      </c>
      <c r="O213" s="183">
        <v>1</v>
      </c>
      <c r="P213" s="183">
        <v>8</v>
      </c>
      <c r="Q213" s="183">
        <v>0</v>
      </c>
      <c r="R213" s="183"/>
      <c r="S213" s="183"/>
      <c r="T213" s="183"/>
      <c r="U213" s="64">
        <v>0</v>
      </c>
      <c r="V213" s="64">
        <v>6</v>
      </c>
      <c r="W213" s="64">
        <v>8</v>
      </c>
      <c r="X213" s="64">
        <v>0</v>
      </c>
      <c r="Y213" s="64">
        <v>1</v>
      </c>
      <c r="Z213" s="64">
        <v>0</v>
      </c>
      <c r="AA213" s="64">
        <v>0</v>
      </c>
      <c r="AB213" s="64">
        <v>1</v>
      </c>
      <c r="AC213" s="64">
        <v>0</v>
      </c>
      <c r="AD213" s="64">
        <v>0</v>
      </c>
      <c r="AE213" s="180" t="s">
        <v>185</v>
      </c>
      <c r="AF213" s="57" t="s">
        <v>46</v>
      </c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224"/>
      <c r="AT213" s="81"/>
      <c r="AU213" s="303">
        <v>169.8</v>
      </c>
      <c r="AV213" s="277">
        <v>171.5</v>
      </c>
      <c r="AW213" s="277">
        <v>185.2</v>
      </c>
      <c r="AX213" s="277">
        <v>187.2</v>
      </c>
      <c r="AY213" s="277">
        <v>194.2</v>
      </c>
      <c r="AZ213" s="277">
        <f>SUM(AU213:AY213)</f>
        <v>907.90000000000009</v>
      </c>
      <c r="BA213" s="68">
        <v>2020</v>
      </c>
      <c r="BB213" s="108"/>
      <c r="BC213" s="109"/>
      <c r="BD213" s="109"/>
      <c r="BE213" s="110" t="e">
        <f>#REF!</f>
        <v>#REF!</v>
      </c>
      <c r="BF213" s="110" t="e">
        <f>#REF!</f>
        <v>#REF!</v>
      </c>
      <c r="BG213" s="110" t="e">
        <f>#REF!</f>
        <v>#REF!</v>
      </c>
      <c r="BH213" s="110" t="e">
        <f>#REF!</f>
        <v>#REF!</v>
      </c>
      <c r="BI213" s="110" t="e">
        <f>#REF!</f>
        <v>#REF!</v>
      </c>
      <c r="BJ213" s="110" t="e">
        <f>#REF!</f>
        <v>#REF!</v>
      </c>
      <c r="BK213" s="110" t="e">
        <f>#REF!</f>
        <v>#REF!</v>
      </c>
      <c r="BL213" s="110" t="e">
        <f>#REF!</f>
        <v>#REF!</v>
      </c>
      <c r="BM213" s="110" t="e">
        <f>#REF!</f>
        <v>#REF!</v>
      </c>
      <c r="BN213" s="110" t="e">
        <f>#REF!</f>
        <v>#REF!</v>
      </c>
      <c r="BO213" s="110" t="e">
        <f>#REF!</f>
        <v>#REF!</v>
      </c>
      <c r="BP213" s="110" t="e">
        <f>#REF!</f>
        <v>#REF!</v>
      </c>
      <c r="BQ213" s="110" t="e">
        <f>#REF!</f>
        <v>#REF!</v>
      </c>
      <c r="BR213" s="110" t="e">
        <f>#REF!</f>
        <v>#REF!</v>
      </c>
      <c r="BS213" s="110" t="e">
        <f>#REF!</f>
        <v>#REF!</v>
      </c>
      <c r="BT213" s="110" t="e">
        <f>#REF!</f>
        <v>#REF!</v>
      </c>
      <c r="BU213" s="110" t="e">
        <f>#REF!</f>
        <v>#REF!</v>
      </c>
      <c r="BV213" s="111" t="e">
        <f>BE213+BK213+BN213+BQ213+BS213+BU213</f>
        <v>#REF!</v>
      </c>
      <c r="BW213" s="248"/>
      <c r="BX213" s="250"/>
    </row>
    <row r="214" spans="1:76" s="112" customFormat="1" ht="18.75" x14ac:dyDescent="0.2">
      <c r="A214" s="183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64">
        <v>0</v>
      </c>
      <c r="V214" s="64">
        <v>6</v>
      </c>
      <c r="W214" s="64">
        <v>8</v>
      </c>
      <c r="X214" s="64">
        <v>0</v>
      </c>
      <c r="Y214" s="64">
        <v>1</v>
      </c>
      <c r="Z214" s="64">
        <v>0</v>
      </c>
      <c r="AA214" s="64">
        <v>0</v>
      </c>
      <c r="AB214" s="64">
        <v>1</v>
      </c>
      <c r="AC214" s="64">
        <v>0</v>
      </c>
      <c r="AD214" s="64">
        <v>1</v>
      </c>
      <c r="AE214" s="113" t="s">
        <v>138</v>
      </c>
      <c r="AF214" s="57" t="s">
        <v>80</v>
      </c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224"/>
      <c r="AT214" s="81"/>
      <c r="AU214" s="300">
        <f t="shared" ref="AU214:AW214" si="36">AU212</f>
        <v>520</v>
      </c>
      <c r="AV214" s="200">
        <f t="shared" si="36"/>
        <v>510</v>
      </c>
      <c r="AW214" s="200">
        <f t="shared" si="36"/>
        <v>501</v>
      </c>
      <c r="AX214" s="200">
        <v>501</v>
      </c>
      <c r="AY214" s="200">
        <v>501</v>
      </c>
      <c r="AZ214" s="162">
        <f>SUM(AU214:AY214)</f>
        <v>2533</v>
      </c>
      <c r="BA214" s="68">
        <v>2020</v>
      </c>
      <c r="BB214" s="108"/>
      <c r="BC214" s="109"/>
      <c r="BD214" s="109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1"/>
      <c r="BW214" s="248"/>
      <c r="BX214" s="250"/>
    </row>
    <row r="215" spans="1:76" s="112" customFormat="1" ht="94.5" x14ac:dyDescent="0.2">
      <c r="A215" s="183">
        <v>7</v>
      </c>
      <c r="B215" s="183">
        <v>0</v>
      </c>
      <c r="C215" s="183">
        <v>1</v>
      </c>
      <c r="D215" s="183">
        <v>0</v>
      </c>
      <c r="E215" s="183">
        <v>1</v>
      </c>
      <c r="F215" s="183">
        <v>1</v>
      </c>
      <c r="G215" s="183">
        <v>3</v>
      </c>
      <c r="H215" s="183">
        <v>0</v>
      </c>
      <c r="I215" s="183">
        <v>6</v>
      </c>
      <c r="J215" s="183">
        <v>8</v>
      </c>
      <c r="K215" s="183">
        <v>0</v>
      </c>
      <c r="L215" s="183">
        <v>1</v>
      </c>
      <c r="M215" s="183">
        <v>1</v>
      </c>
      <c r="N215" s="183">
        <v>0</v>
      </c>
      <c r="O215" s="183">
        <v>5</v>
      </c>
      <c r="P215" s="183">
        <v>4</v>
      </c>
      <c r="Q215" s="183">
        <v>0</v>
      </c>
      <c r="R215" s="183"/>
      <c r="S215" s="183"/>
      <c r="T215" s="183"/>
      <c r="U215" s="64">
        <v>0</v>
      </c>
      <c r="V215" s="64">
        <v>6</v>
      </c>
      <c r="W215" s="64">
        <v>8</v>
      </c>
      <c r="X215" s="64">
        <v>0</v>
      </c>
      <c r="Y215" s="64">
        <v>1</v>
      </c>
      <c r="Z215" s="64">
        <v>0</v>
      </c>
      <c r="AA215" s="64">
        <v>0</v>
      </c>
      <c r="AB215" s="64">
        <v>2</v>
      </c>
      <c r="AC215" s="64">
        <v>0</v>
      </c>
      <c r="AD215" s="64">
        <v>0</v>
      </c>
      <c r="AE215" s="170" t="s">
        <v>208</v>
      </c>
      <c r="AF215" s="57" t="s">
        <v>58</v>
      </c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224"/>
      <c r="AT215" s="81"/>
      <c r="AU215" s="303">
        <v>0.15</v>
      </c>
      <c r="AV215" s="277">
        <v>0.15</v>
      </c>
      <c r="AW215" s="277">
        <v>0.15</v>
      </c>
      <c r="AX215" s="277">
        <v>0.15</v>
      </c>
      <c r="AY215" s="277">
        <v>0.15</v>
      </c>
      <c r="AZ215" s="277">
        <v>0.75</v>
      </c>
      <c r="BA215" s="68">
        <v>2020</v>
      </c>
      <c r="BB215" s="108"/>
      <c r="BC215" s="109"/>
      <c r="BD215" s="109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1"/>
      <c r="BW215" s="248"/>
      <c r="BX215" s="250"/>
    </row>
    <row r="216" spans="1:76" s="112" customFormat="1" ht="18.75" x14ac:dyDescent="0.2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64">
        <v>0</v>
      </c>
      <c r="V216" s="64">
        <v>6</v>
      </c>
      <c r="W216" s="64">
        <v>8</v>
      </c>
      <c r="X216" s="64">
        <v>0</v>
      </c>
      <c r="Y216" s="64">
        <v>1</v>
      </c>
      <c r="Z216" s="64">
        <v>0</v>
      </c>
      <c r="AA216" s="64">
        <v>0</v>
      </c>
      <c r="AB216" s="64">
        <v>2</v>
      </c>
      <c r="AC216" s="64">
        <v>0</v>
      </c>
      <c r="AD216" s="64">
        <v>1</v>
      </c>
      <c r="AE216" s="113" t="s">
        <v>139</v>
      </c>
      <c r="AF216" s="57" t="s">
        <v>77</v>
      </c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224"/>
      <c r="AT216" s="81"/>
      <c r="AU216" s="295">
        <v>5</v>
      </c>
      <c r="AV216" s="162">
        <v>1</v>
      </c>
      <c r="AW216" s="162">
        <v>1</v>
      </c>
      <c r="AX216" s="162">
        <v>1</v>
      </c>
      <c r="AY216" s="162">
        <v>1</v>
      </c>
      <c r="AZ216" s="162">
        <v>9</v>
      </c>
      <c r="BA216" s="68">
        <v>2020</v>
      </c>
      <c r="BB216" s="108"/>
      <c r="BC216" s="109"/>
      <c r="BD216" s="109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1"/>
      <c r="BW216" s="248"/>
      <c r="BX216" s="250"/>
    </row>
    <row r="217" spans="1:76" s="127" customFormat="1" ht="19.5" customHeight="1" x14ac:dyDescent="0.2">
      <c r="A217" s="183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64">
        <v>0</v>
      </c>
      <c r="V217" s="64">
        <v>6</v>
      </c>
      <c r="W217" s="64">
        <v>9</v>
      </c>
      <c r="X217" s="64">
        <v>0</v>
      </c>
      <c r="Y217" s="64">
        <v>0</v>
      </c>
      <c r="Z217" s="64">
        <v>0</v>
      </c>
      <c r="AA217" s="64">
        <v>0</v>
      </c>
      <c r="AB217" s="64">
        <v>0</v>
      </c>
      <c r="AC217" s="64">
        <v>0</v>
      </c>
      <c r="AD217" s="64">
        <v>0</v>
      </c>
      <c r="AE217" s="179" t="s">
        <v>140</v>
      </c>
      <c r="AF217" s="286" t="s">
        <v>52</v>
      </c>
      <c r="AG217" s="65"/>
      <c r="AH217" s="65"/>
      <c r="AI217" s="65"/>
      <c r="AJ217" s="65"/>
      <c r="AK217" s="65"/>
      <c r="AL217" s="65"/>
      <c r="AM217" s="65"/>
      <c r="AN217" s="65"/>
      <c r="AO217" s="66"/>
      <c r="AP217" s="66"/>
      <c r="AQ217" s="66"/>
      <c r="AR217" s="66"/>
      <c r="AS217" s="338"/>
      <c r="AT217" s="68"/>
      <c r="AU217" s="290">
        <f>AU218+AU221+AU251</f>
        <v>2524.393</v>
      </c>
      <c r="AV217" s="290">
        <f>AV218+AV221+AV251</f>
        <v>2576.9290000000001</v>
      </c>
      <c r="AW217" s="290">
        <f t="shared" ref="AW217:AY217" si="37">AW218+AW221</f>
        <v>2389</v>
      </c>
      <c r="AX217" s="290">
        <f t="shared" si="37"/>
        <v>2289</v>
      </c>
      <c r="AY217" s="290">
        <f t="shared" si="37"/>
        <v>2289</v>
      </c>
      <c r="AZ217" s="290">
        <f>SUM(AU217:AY217)</f>
        <v>12068.322</v>
      </c>
      <c r="BA217" s="289">
        <v>2020</v>
      </c>
      <c r="BB217" s="123"/>
      <c r="BC217" s="116"/>
      <c r="BD217" s="124"/>
      <c r="BE217" s="85"/>
      <c r="BF217" s="125"/>
      <c r="BG217" s="125"/>
      <c r="BH217" s="125"/>
      <c r="BI217" s="125"/>
      <c r="BJ217" s="125"/>
      <c r="BK217" s="85"/>
      <c r="BL217" s="125"/>
      <c r="BM217" s="125"/>
      <c r="BN217" s="85"/>
      <c r="BO217" s="125"/>
      <c r="BP217" s="125"/>
      <c r="BQ217" s="85"/>
      <c r="BR217" s="125"/>
      <c r="BS217" s="85"/>
      <c r="BT217" s="125"/>
      <c r="BU217" s="85"/>
      <c r="BV217" s="126"/>
      <c r="BW217" s="253"/>
      <c r="BX217" s="252"/>
    </row>
    <row r="218" spans="1:76" s="127" customFormat="1" ht="31.5" x14ac:dyDescent="0.2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64">
        <v>0</v>
      </c>
      <c r="V218" s="64">
        <v>6</v>
      </c>
      <c r="W218" s="64">
        <v>9</v>
      </c>
      <c r="X218" s="64">
        <v>0</v>
      </c>
      <c r="Y218" s="64">
        <v>1</v>
      </c>
      <c r="Z218" s="64">
        <v>0</v>
      </c>
      <c r="AA218" s="64">
        <v>0</v>
      </c>
      <c r="AB218" s="64">
        <v>0</v>
      </c>
      <c r="AC218" s="64">
        <v>0</v>
      </c>
      <c r="AD218" s="64">
        <v>0</v>
      </c>
      <c r="AE218" s="204" t="s">
        <v>141</v>
      </c>
      <c r="AF218" s="57" t="s">
        <v>52</v>
      </c>
      <c r="AG218" s="65"/>
      <c r="AH218" s="65"/>
      <c r="AI218" s="65"/>
      <c r="AJ218" s="65"/>
      <c r="AK218" s="65"/>
      <c r="AL218" s="65"/>
      <c r="AM218" s="65"/>
      <c r="AN218" s="65"/>
      <c r="AO218" s="66"/>
      <c r="AP218" s="66"/>
      <c r="AQ218" s="66"/>
      <c r="AR218" s="66"/>
      <c r="AS218" s="339"/>
      <c r="AT218" s="68"/>
      <c r="AU218" s="303">
        <f>AU219+AU220</f>
        <v>2222.7930000000001</v>
      </c>
      <c r="AV218" s="277">
        <f>AV219+AV220</f>
        <v>2274.7290000000003</v>
      </c>
      <c r="AW218" s="277">
        <f t="shared" ref="AW218:AY218" si="38">AW219+AW220</f>
        <v>2289</v>
      </c>
      <c r="AX218" s="277">
        <f t="shared" si="38"/>
        <v>2289</v>
      </c>
      <c r="AY218" s="277">
        <f t="shared" si="38"/>
        <v>2289</v>
      </c>
      <c r="AZ218" s="277">
        <f>SUM(AU218:AY218)</f>
        <v>11364.522000000001</v>
      </c>
      <c r="BA218" s="68">
        <v>2020</v>
      </c>
      <c r="BB218" s="123"/>
      <c r="BC218" s="116"/>
      <c r="BD218" s="124"/>
      <c r="BE218" s="85" t="s">
        <v>48</v>
      </c>
      <c r="BF218" s="125"/>
      <c r="BG218" s="125"/>
      <c r="BH218" s="125"/>
      <c r="BI218" s="125"/>
      <c r="BJ218" s="125"/>
      <c r="BK218" s="85">
        <v>30</v>
      </c>
      <c r="BL218" s="125"/>
      <c r="BM218" s="125"/>
      <c r="BN218" s="85">
        <v>40</v>
      </c>
      <c r="BO218" s="125"/>
      <c r="BP218" s="125"/>
      <c r="BQ218" s="85">
        <v>60</v>
      </c>
      <c r="BR218" s="125"/>
      <c r="BS218" s="85">
        <v>80</v>
      </c>
      <c r="BT218" s="125"/>
      <c r="BU218" s="85">
        <v>100</v>
      </c>
      <c r="BV218" s="126"/>
      <c r="BW218" s="253"/>
      <c r="BX218" s="252"/>
    </row>
    <row r="219" spans="1:76" s="92" customFormat="1" ht="30.75" customHeight="1" x14ac:dyDescent="0.2">
      <c r="A219" s="183">
        <v>7</v>
      </c>
      <c r="B219" s="183">
        <v>0</v>
      </c>
      <c r="C219" s="183">
        <v>1</v>
      </c>
      <c r="D219" s="183">
        <v>0</v>
      </c>
      <c r="E219" s="183">
        <v>1</v>
      </c>
      <c r="F219" s="183">
        <v>0</v>
      </c>
      <c r="G219" s="183">
        <v>4</v>
      </c>
      <c r="H219" s="183">
        <v>0</v>
      </c>
      <c r="I219" s="183">
        <v>6</v>
      </c>
      <c r="J219" s="183">
        <v>9</v>
      </c>
      <c r="K219" s="183">
        <v>0</v>
      </c>
      <c r="L219" s="183">
        <v>0</v>
      </c>
      <c r="M219" s="183">
        <v>4</v>
      </c>
      <c r="N219" s="183">
        <v>0</v>
      </c>
      <c r="O219" s="183">
        <v>0</v>
      </c>
      <c r="P219" s="183">
        <v>1</v>
      </c>
      <c r="Q219" s="183" t="s">
        <v>142</v>
      </c>
      <c r="R219" s="183"/>
      <c r="S219" s="183"/>
      <c r="T219" s="183"/>
      <c r="U219" s="64">
        <v>0</v>
      </c>
      <c r="V219" s="64">
        <v>6</v>
      </c>
      <c r="W219" s="64">
        <v>9</v>
      </c>
      <c r="X219" s="64">
        <v>0</v>
      </c>
      <c r="Y219" s="64">
        <v>1</v>
      </c>
      <c r="Z219" s="64">
        <v>0</v>
      </c>
      <c r="AA219" s="64">
        <v>0</v>
      </c>
      <c r="AB219" s="64">
        <v>1</v>
      </c>
      <c r="AC219" s="64">
        <v>0</v>
      </c>
      <c r="AD219" s="64">
        <v>0</v>
      </c>
      <c r="AE219" s="113" t="s">
        <v>143</v>
      </c>
      <c r="AF219" s="57" t="s">
        <v>58</v>
      </c>
      <c r="AG219" s="65"/>
      <c r="AH219" s="65"/>
      <c r="AI219" s="65"/>
      <c r="AJ219" s="65"/>
      <c r="AK219" s="65"/>
      <c r="AL219" s="65"/>
      <c r="AM219" s="65"/>
      <c r="AN219" s="65"/>
      <c r="AO219" s="66"/>
      <c r="AP219" s="66"/>
      <c r="AQ219" s="66"/>
      <c r="AR219" s="66"/>
      <c r="AS219" s="340"/>
      <c r="AT219" s="68"/>
      <c r="AU219" s="303">
        <v>1542.22615</v>
      </c>
      <c r="AV219" s="277">
        <v>1616.748</v>
      </c>
      <c r="AW219" s="277">
        <v>1631.019</v>
      </c>
      <c r="AX219" s="277">
        <v>1625.5160000000001</v>
      </c>
      <c r="AY219" s="277">
        <v>1625.5160000000001</v>
      </c>
      <c r="AZ219" s="277">
        <f>SUM(AU219:AY219)</f>
        <v>8041.0251499999995</v>
      </c>
      <c r="BA219" s="68">
        <v>2020</v>
      </c>
      <c r="BB219" s="89"/>
      <c r="BC219" s="90"/>
      <c r="BD219" s="90"/>
      <c r="BE219" s="76">
        <v>1</v>
      </c>
      <c r="BF219" s="91"/>
      <c r="BG219" s="91"/>
      <c r="BH219" s="91"/>
      <c r="BI219" s="91"/>
      <c r="BJ219" s="91"/>
      <c r="BK219" s="76">
        <v>1</v>
      </c>
      <c r="BL219" s="91"/>
      <c r="BM219" s="91"/>
      <c r="BN219" s="76">
        <v>1</v>
      </c>
      <c r="BO219" s="91"/>
      <c r="BP219" s="91"/>
      <c r="BQ219" s="76">
        <v>1</v>
      </c>
      <c r="BR219" s="91"/>
      <c r="BS219" s="76">
        <v>1</v>
      </c>
      <c r="BT219" s="91"/>
      <c r="BU219" s="76">
        <v>1</v>
      </c>
      <c r="BV219" s="122"/>
      <c r="BW219" s="253"/>
      <c r="BX219" s="254"/>
    </row>
    <row r="220" spans="1:76" s="92" customFormat="1" ht="30.75" customHeight="1" x14ac:dyDescent="0.2">
      <c r="A220" s="183">
        <v>7</v>
      </c>
      <c r="B220" s="183">
        <v>0</v>
      </c>
      <c r="C220" s="183">
        <v>1</v>
      </c>
      <c r="D220" s="183">
        <v>0</v>
      </c>
      <c r="E220" s="183">
        <v>1</v>
      </c>
      <c r="F220" s="183">
        <v>0</v>
      </c>
      <c r="G220" s="183">
        <v>4</v>
      </c>
      <c r="H220" s="183">
        <v>0</v>
      </c>
      <c r="I220" s="183">
        <v>6</v>
      </c>
      <c r="J220" s="183">
        <v>9</v>
      </c>
      <c r="K220" s="183">
        <v>0</v>
      </c>
      <c r="L220" s="183">
        <v>0</v>
      </c>
      <c r="M220" s="183">
        <v>4</v>
      </c>
      <c r="N220" s="183">
        <v>0</v>
      </c>
      <c r="O220" s="183">
        <v>0</v>
      </c>
      <c r="P220" s="183">
        <v>2</v>
      </c>
      <c r="Q220" s="183" t="s">
        <v>142</v>
      </c>
      <c r="R220" s="183"/>
      <c r="S220" s="183"/>
      <c r="T220" s="183"/>
      <c r="U220" s="64">
        <v>0</v>
      </c>
      <c r="V220" s="64">
        <v>6</v>
      </c>
      <c r="W220" s="64">
        <v>9</v>
      </c>
      <c r="X220" s="64">
        <v>0</v>
      </c>
      <c r="Y220" s="64">
        <v>1</v>
      </c>
      <c r="Z220" s="64">
        <v>0</v>
      </c>
      <c r="AA220" s="64">
        <v>0</v>
      </c>
      <c r="AB220" s="64">
        <v>2</v>
      </c>
      <c r="AC220" s="64">
        <v>0</v>
      </c>
      <c r="AD220" s="64">
        <v>0</v>
      </c>
      <c r="AE220" s="113" t="s">
        <v>144</v>
      </c>
      <c r="AF220" s="57" t="s">
        <v>58</v>
      </c>
      <c r="AG220" s="65"/>
      <c r="AH220" s="65"/>
      <c r="AI220" s="65"/>
      <c r="AJ220" s="65"/>
      <c r="AK220" s="65"/>
      <c r="AL220" s="65"/>
      <c r="AM220" s="65"/>
      <c r="AN220" s="65"/>
      <c r="AO220" s="66"/>
      <c r="AP220" s="66"/>
      <c r="AQ220" s="66"/>
      <c r="AR220" s="66"/>
      <c r="AS220" s="224"/>
      <c r="AT220" s="68"/>
      <c r="AU220" s="303">
        <v>680.56685000000004</v>
      </c>
      <c r="AV220" s="277">
        <v>657.98099999999999</v>
      </c>
      <c r="AW220" s="277">
        <v>657.98099999999999</v>
      </c>
      <c r="AX220" s="277">
        <v>663.48400000000004</v>
      </c>
      <c r="AY220" s="277">
        <v>663.48400000000004</v>
      </c>
      <c r="AZ220" s="277">
        <f>SUM(AU220:AY220)</f>
        <v>3323.49685</v>
      </c>
      <c r="BA220" s="68">
        <v>2020</v>
      </c>
      <c r="BB220" s="89"/>
      <c r="BC220" s="90"/>
      <c r="BD220" s="90"/>
      <c r="BE220" s="76"/>
      <c r="BF220" s="91"/>
      <c r="BG220" s="91"/>
      <c r="BH220" s="91"/>
      <c r="BI220" s="91"/>
      <c r="BJ220" s="91"/>
      <c r="BK220" s="76"/>
      <c r="BL220" s="91"/>
      <c r="BM220" s="91"/>
      <c r="BN220" s="76"/>
      <c r="BO220" s="91"/>
      <c r="BP220" s="91"/>
      <c r="BQ220" s="76"/>
      <c r="BR220" s="91"/>
      <c r="BS220" s="76"/>
      <c r="BT220" s="91"/>
      <c r="BU220" s="76"/>
      <c r="BV220" s="122"/>
      <c r="BW220" s="253"/>
      <c r="BX220" s="254"/>
    </row>
    <row r="221" spans="1:76" s="92" customFormat="1" ht="48" customHeight="1" x14ac:dyDescent="0.2">
      <c r="A221" s="183">
        <v>7</v>
      </c>
      <c r="B221" s="183">
        <v>0</v>
      </c>
      <c r="C221" s="183">
        <v>1</v>
      </c>
      <c r="D221" s="183">
        <v>1</v>
      </c>
      <c r="E221" s="183">
        <v>4</v>
      </c>
      <c r="F221" s="183">
        <v>0</v>
      </c>
      <c r="G221" s="183">
        <v>3</v>
      </c>
      <c r="H221" s="183">
        <v>0</v>
      </c>
      <c r="I221" s="183">
        <v>6</v>
      </c>
      <c r="J221" s="183">
        <v>9</v>
      </c>
      <c r="K221" s="183">
        <v>0</v>
      </c>
      <c r="L221" s="183">
        <v>0</v>
      </c>
      <c r="M221" s="183">
        <v>4</v>
      </c>
      <c r="N221" s="183">
        <v>0</v>
      </c>
      <c r="O221" s="183">
        <v>0</v>
      </c>
      <c r="P221" s="183">
        <v>3</v>
      </c>
      <c r="Q221" s="183" t="s">
        <v>137</v>
      </c>
      <c r="R221" s="183"/>
      <c r="S221" s="183"/>
      <c r="T221" s="183"/>
      <c r="U221" s="64">
        <v>0</v>
      </c>
      <c r="V221" s="64">
        <v>6</v>
      </c>
      <c r="W221" s="64">
        <v>9</v>
      </c>
      <c r="X221" s="64">
        <v>0</v>
      </c>
      <c r="Y221" s="64">
        <v>2</v>
      </c>
      <c r="Z221" s="64">
        <v>0</v>
      </c>
      <c r="AA221" s="64">
        <v>0</v>
      </c>
      <c r="AB221" s="64">
        <v>0</v>
      </c>
      <c r="AC221" s="64">
        <v>0</v>
      </c>
      <c r="AD221" s="64">
        <v>0</v>
      </c>
      <c r="AE221" s="113" t="s">
        <v>145</v>
      </c>
      <c r="AF221" s="57" t="s">
        <v>58</v>
      </c>
      <c r="AG221" s="65"/>
      <c r="AH221" s="65"/>
      <c r="AI221" s="65"/>
      <c r="AJ221" s="65"/>
      <c r="AK221" s="65"/>
      <c r="AL221" s="65"/>
      <c r="AM221" s="65"/>
      <c r="AN221" s="65"/>
      <c r="AO221" s="66"/>
      <c r="AP221" s="66"/>
      <c r="AQ221" s="66"/>
      <c r="AR221" s="66"/>
      <c r="AS221" s="224"/>
      <c r="AT221" s="68"/>
      <c r="AU221" s="303">
        <v>300</v>
      </c>
      <c r="AV221" s="284">
        <v>300</v>
      </c>
      <c r="AW221" s="277">
        <v>100</v>
      </c>
      <c r="AX221" s="277">
        <v>0</v>
      </c>
      <c r="AY221" s="277">
        <v>0</v>
      </c>
      <c r="AZ221" s="277">
        <f>SUM(AU221:AY221)</f>
        <v>700</v>
      </c>
      <c r="BA221" s="68">
        <v>2018</v>
      </c>
      <c r="BB221" s="89"/>
      <c r="BC221" s="90"/>
      <c r="BD221" s="90"/>
      <c r="BE221" s="76"/>
      <c r="BF221" s="91"/>
      <c r="BG221" s="91"/>
      <c r="BH221" s="91"/>
      <c r="BI221" s="91"/>
      <c r="BJ221" s="91"/>
      <c r="BK221" s="76"/>
      <c r="BL221" s="91"/>
      <c r="BM221" s="91"/>
      <c r="BN221" s="76"/>
      <c r="BO221" s="91"/>
      <c r="BP221" s="91"/>
      <c r="BQ221" s="76"/>
      <c r="BR221" s="91"/>
      <c r="BS221" s="76"/>
      <c r="BT221" s="91"/>
      <c r="BU221" s="76"/>
      <c r="BV221" s="122"/>
      <c r="BW221" s="253"/>
      <c r="BX221" s="254"/>
    </row>
    <row r="222" spans="1:76" s="127" customFormat="1" ht="18.75" customHeight="1" x14ac:dyDescent="0.2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64">
        <v>0</v>
      </c>
      <c r="V222" s="64">
        <v>6</v>
      </c>
      <c r="W222" s="64">
        <v>9</v>
      </c>
      <c r="X222" s="64">
        <v>0</v>
      </c>
      <c r="Y222" s="64">
        <v>3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113" t="s">
        <v>146</v>
      </c>
      <c r="AF222" s="57" t="s">
        <v>61</v>
      </c>
      <c r="AG222" s="65"/>
      <c r="AH222" s="65"/>
      <c r="AI222" s="65"/>
      <c r="AJ222" s="65"/>
      <c r="AK222" s="65"/>
      <c r="AL222" s="65"/>
      <c r="AM222" s="65"/>
      <c r="AN222" s="65"/>
      <c r="AO222" s="66"/>
      <c r="AP222" s="66"/>
      <c r="AQ222" s="66"/>
      <c r="AR222" s="66"/>
      <c r="AS222" s="338"/>
      <c r="AT222" s="68"/>
      <c r="AU222" s="295" t="s">
        <v>62</v>
      </c>
      <c r="AV222" s="139" t="s">
        <v>147</v>
      </c>
      <c r="AW222" s="139" t="s">
        <v>147</v>
      </c>
      <c r="AX222" s="139" t="s">
        <v>147</v>
      </c>
      <c r="AY222" s="139" t="s">
        <v>147</v>
      </c>
      <c r="AZ222" s="140" t="s">
        <v>48</v>
      </c>
      <c r="BA222" s="68">
        <v>2016</v>
      </c>
      <c r="BB222" s="123"/>
      <c r="BC222" s="116"/>
      <c r="BD222" s="124"/>
      <c r="BE222" s="85">
        <v>100</v>
      </c>
      <c r="BF222" s="125"/>
      <c r="BG222" s="125"/>
      <c r="BH222" s="125"/>
      <c r="BI222" s="125"/>
      <c r="BJ222" s="125"/>
      <c r="BK222" s="85">
        <v>100</v>
      </c>
      <c r="BL222" s="125"/>
      <c r="BM222" s="125"/>
      <c r="BN222" s="85">
        <v>100</v>
      </c>
      <c r="BO222" s="85"/>
      <c r="BP222" s="85"/>
      <c r="BQ222" s="85">
        <v>100</v>
      </c>
      <c r="BR222" s="125"/>
      <c r="BS222" s="85">
        <v>100</v>
      </c>
      <c r="BT222" s="125"/>
      <c r="BU222" s="85">
        <v>100</v>
      </c>
      <c r="BV222" s="126"/>
      <c r="BW222" s="253"/>
      <c r="BX222" s="252"/>
    </row>
    <row r="223" spans="1:76" s="92" customFormat="1" ht="32.25" customHeight="1" x14ac:dyDescent="0.2">
      <c r="A223" s="183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64">
        <v>0</v>
      </c>
      <c r="V223" s="64">
        <v>6</v>
      </c>
      <c r="W223" s="64">
        <v>9</v>
      </c>
      <c r="X223" s="64">
        <v>0</v>
      </c>
      <c r="Y223" s="64">
        <v>3</v>
      </c>
      <c r="Z223" s="64">
        <v>0</v>
      </c>
      <c r="AA223" s="64">
        <v>0</v>
      </c>
      <c r="AB223" s="231">
        <v>1</v>
      </c>
      <c r="AC223" s="64">
        <v>0</v>
      </c>
      <c r="AD223" s="64">
        <v>0</v>
      </c>
      <c r="AE223" s="113" t="s">
        <v>148</v>
      </c>
      <c r="AF223" s="57" t="s">
        <v>61</v>
      </c>
      <c r="AG223" s="65"/>
      <c r="AH223" s="65"/>
      <c r="AI223" s="65"/>
      <c r="AJ223" s="65"/>
      <c r="AK223" s="65"/>
      <c r="AL223" s="65"/>
      <c r="AM223" s="65"/>
      <c r="AN223" s="65"/>
      <c r="AO223" s="66"/>
      <c r="AP223" s="66"/>
      <c r="AQ223" s="66"/>
      <c r="AR223" s="66"/>
      <c r="AS223" s="339"/>
      <c r="AT223" s="68"/>
      <c r="AU223" s="295" t="s">
        <v>62</v>
      </c>
      <c r="AV223" s="57" t="s">
        <v>147</v>
      </c>
      <c r="AW223" s="57" t="s">
        <v>147</v>
      </c>
      <c r="AX223" s="57" t="s">
        <v>147</v>
      </c>
      <c r="AY223" s="57" t="s">
        <v>147</v>
      </c>
      <c r="AZ223" s="57" t="s">
        <v>48</v>
      </c>
      <c r="BA223" s="68">
        <v>2016</v>
      </c>
      <c r="BB223" s="89"/>
      <c r="BC223" s="90"/>
      <c r="BD223" s="90"/>
      <c r="BE223" s="76">
        <v>1</v>
      </c>
      <c r="BF223" s="91"/>
      <c r="BG223" s="91"/>
      <c r="BH223" s="91"/>
      <c r="BI223" s="91"/>
      <c r="BJ223" s="91"/>
      <c r="BK223" s="76">
        <v>1</v>
      </c>
      <c r="BL223" s="91"/>
      <c r="BM223" s="91"/>
      <c r="BN223" s="76">
        <v>1</v>
      </c>
      <c r="BO223" s="76"/>
      <c r="BP223" s="76"/>
      <c r="BQ223" s="76">
        <v>1</v>
      </c>
      <c r="BR223" s="91"/>
      <c r="BS223" s="76">
        <v>1</v>
      </c>
      <c r="BT223" s="91"/>
      <c r="BU223" s="76">
        <v>1</v>
      </c>
      <c r="BV223" s="122"/>
      <c r="BW223" s="253"/>
      <c r="BX223" s="254"/>
    </row>
    <row r="224" spans="1:76" s="92" customFormat="1" ht="31.5" x14ac:dyDescent="0.2">
      <c r="A224" s="183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64">
        <v>0</v>
      </c>
      <c r="V224" s="64">
        <v>6</v>
      </c>
      <c r="W224" s="64">
        <v>9</v>
      </c>
      <c r="X224" s="64">
        <v>0</v>
      </c>
      <c r="Y224" s="64">
        <v>3</v>
      </c>
      <c r="Z224" s="64">
        <v>0</v>
      </c>
      <c r="AA224" s="211">
        <v>0</v>
      </c>
      <c r="AB224" s="233">
        <v>1</v>
      </c>
      <c r="AC224" s="230">
        <v>0</v>
      </c>
      <c r="AD224" s="64">
        <v>1</v>
      </c>
      <c r="AE224" s="113" t="s">
        <v>149</v>
      </c>
      <c r="AF224" s="57" t="s">
        <v>64</v>
      </c>
      <c r="AG224" s="65"/>
      <c r="AH224" s="65"/>
      <c r="AI224" s="65"/>
      <c r="AJ224" s="65"/>
      <c r="AK224" s="65"/>
      <c r="AL224" s="65"/>
      <c r="AM224" s="65"/>
      <c r="AN224" s="65"/>
      <c r="AO224" s="66"/>
      <c r="AP224" s="66"/>
      <c r="AQ224" s="66"/>
      <c r="AR224" s="66"/>
      <c r="AS224" s="340"/>
      <c r="AT224" s="68"/>
      <c r="AU224" s="295">
        <v>1</v>
      </c>
      <c r="AV224" s="57">
        <v>0</v>
      </c>
      <c r="AW224" s="57">
        <v>0</v>
      </c>
      <c r="AX224" s="57">
        <v>0</v>
      </c>
      <c r="AY224" s="57">
        <v>0</v>
      </c>
      <c r="AZ224" s="57">
        <v>1</v>
      </c>
      <c r="BA224" s="68">
        <v>2016</v>
      </c>
      <c r="BB224" s="89"/>
      <c r="BC224" s="90"/>
      <c r="BD224" s="90"/>
      <c r="BE224" s="76"/>
      <c r="BF224" s="91"/>
      <c r="BG224" s="91"/>
      <c r="BH224" s="91"/>
      <c r="BI224" s="91"/>
      <c r="BJ224" s="91"/>
      <c r="BK224" s="76"/>
      <c r="BL224" s="91"/>
      <c r="BM224" s="91"/>
      <c r="BN224" s="76"/>
      <c r="BO224" s="76"/>
      <c r="BP224" s="76"/>
      <c r="BQ224" s="76"/>
      <c r="BR224" s="91"/>
      <c r="BS224" s="76"/>
      <c r="BT224" s="91"/>
      <c r="BU224" s="76"/>
      <c r="BV224" s="122"/>
      <c r="BW224" s="253"/>
      <c r="BX224" s="254"/>
    </row>
    <row r="225" spans="1:76" s="121" customFormat="1" ht="12.75" hidden="1" customHeight="1" x14ac:dyDescent="0.2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 t="s">
        <v>150</v>
      </c>
      <c r="V225" s="64" t="s">
        <v>151</v>
      </c>
      <c r="W225" s="64">
        <v>9</v>
      </c>
      <c r="X225" s="64">
        <v>0</v>
      </c>
      <c r="Y225" s="64">
        <v>1</v>
      </c>
      <c r="Z225" s="64">
        <v>0</v>
      </c>
      <c r="AA225" s="64">
        <v>0</v>
      </c>
      <c r="AB225" s="232">
        <v>1</v>
      </c>
      <c r="AC225" s="64">
        <v>0</v>
      </c>
      <c r="AD225" s="64">
        <v>0</v>
      </c>
      <c r="AE225" s="94"/>
      <c r="AF225" s="57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341"/>
      <c r="AT225" s="68"/>
      <c r="AU225" s="298"/>
      <c r="AV225" s="141"/>
      <c r="AW225" s="141"/>
      <c r="AX225" s="141"/>
      <c r="AY225" s="141"/>
      <c r="AZ225" s="67"/>
      <c r="BA225" s="68" t="s">
        <v>152</v>
      </c>
      <c r="BB225" s="115"/>
      <c r="BC225" s="116"/>
      <c r="BD225" s="117"/>
      <c r="BE225" s="119">
        <v>8738</v>
      </c>
      <c r="BF225" s="119">
        <v>8738</v>
      </c>
      <c r="BG225" s="119">
        <v>8738</v>
      </c>
      <c r="BH225" s="119">
        <v>8738</v>
      </c>
      <c r="BI225" s="119">
        <v>8738</v>
      </c>
      <c r="BJ225" s="119">
        <v>8738</v>
      </c>
      <c r="BK225" s="119">
        <v>8738</v>
      </c>
      <c r="BL225" s="119">
        <v>8738</v>
      </c>
      <c r="BM225" s="119">
        <v>8738</v>
      </c>
      <c r="BN225" s="119">
        <v>8738</v>
      </c>
      <c r="BO225" s="119">
        <v>8738</v>
      </c>
      <c r="BP225" s="119">
        <v>8738</v>
      </c>
      <c r="BQ225" s="119">
        <v>8738</v>
      </c>
      <c r="BR225" s="119">
        <v>8738</v>
      </c>
      <c r="BS225" s="119">
        <v>8738</v>
      </c>
      <c r="BT225" s="119">
        <v>8738</v>
      </c>
      <c r="BU225" s="119">
        <v>8738</v>
      </c>
      <c r="BV225" s="136">
        <f t="shared" ref="BV225:BV239" si="39">BU225+BS225+BQ225+BN225+BK225+BE225</f>
        <v>52428</v>
      </c>
      <c r="BW225" s="248"/>
      <c r="BX225" s="252"/>
    </row>
    <row r="226" spans="1:76" s="121" customFormat="1" ht="12.75" hidden="1" customHeight="1" x14ac:dyDescent="0.2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 t="s">
        <v>150</v>
      </c>
      <c r="V226" s="64" t="s">
        <v>151</v>
      </c>
      <c r="W226" s="64">
        <v>9</v>
      </c>
      <c r="X226" s="64">
        <v>0</v>
      </c>
      <c r="Y226" s="64">
        <v>1</v>
      </c>
      <c r="Z226" s="64">
        <v>0</v>
      </c>
      <c r="AA226" s="64">
        <v>0</v>
      </c>
      <c r="AB226" s="64">
        <v>1</v>
      </c>
      <c r="AC226" s="64">
        <v>0</v>
      </c>
      <c r="AD226" s="64">
        <v>0</v>
      </c>
      <c r="AE226" s="94"/>
      <c r="AF226" s="57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342"/>
      <c r="AT226" s="68"/>
      <c r="AU226" s="298"/>
      <c r="AV226" s="138"/>
      <c r="AW226" s="138"/>
      <c r="AX226" s="138"/>
      <c r="AY226" s="138"/>
      <c r="AZ226" s="67"/>
      <c r="BA226" s="68" t="s">
        <v>152</v>
      </c>
      <c r="BB226" s="115"/>
      <c r="BC226" s="116"/>
      <c r="BD226" s="117"/>
      <c r="BE226" s="119">
        <v>830</v>
      </c>
      <c r="BF226" s="119">
        <v>830</v>
      </c>
      <c r="BG226" s="119">
        <v>830</v>
      </c>
      <c r="BH226" s="119">
        <v>830</v>
      </c>
      <c r="BI226" s="119">
        <v>830</v>
      </c>
      <c r="BJ226" s="119">
        <v>830</v>
      </c>
      <c r="BK226" s="119">
        <v>830</v>
      </c>
      <c r="BL226" s="119">
        <v>830</v>
      </c>
      <c r="BM226" s="119">
        <v>830</v>
      </c>
      <c r="BN226" s="119">
        <v>830</v>
      </c>
      <c r="BO226" s="119">
        <v>830</v>
      </c>
      <c r="BP226" s="119">
        <v>830</v>
      </c>
      <c r="BQ226" s="119">
        <v>830</v>
      </c>
      <c r="BR226" s="119">
        <v>830</v>
      </c>
      <c r="BS226" s="119">
        <v>830</v>
      </c>
      <c r="BT226" s="119">
        <v>830</v>
      </c>
      <c r="BU226" s="119">
        <v>830</v>
      </c>
      <c r="BV226" s="136">
        <f t="shared" si="39"/>
        <v>4980</v>
      </c>
      <c r="BW226" s="248"/>
      <c r="BX226" s="252"/>
    </row>
    <row r="227" spans="1:76" s="121" customFormat="1" ht="12.75" hidden="1" customHeight="1" x14ac:dyDescent="0.2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 t="s">
        <v>150</v>
      </c>
      <c r="V227" s="64" t="s">
        <v>151</v>
      </c>
      <c r="W227" s="64">
        <v>9</v>
      </c>
      <c r="X227" s="64">
        <v>0</v>
      </c>
      <c r="Y227" s="64">
        <v>1</v>
      </c>
      <c r="Z227" s="64">
        <v>0</v>
      </c>
      <c r="AA227" s="64">
        <v>0</v>
      </c>
      <c r="AB227" s="64">
        <v>1</v>
      </c>
      <c r="AC227" s="64">
        <v>0</v>
      </c>
      <c r="AD227" s="64">
        <v>0</v>
      </c>
      <c r="AE227" s="94"/>
      <c r="AF227" s="57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342"/>
      <c r="AT227" s="68"/>
      <c r="AU227" s="298"/>
      <c r="AV227" s="141"/>
      <c r="AW227" s="141"/>
      <c r="AX227" s="141"/>
      <c r="AY227" s="141"/>
      <c r="AZ227" s="67"/>
      <c r="BA227" s="68" t="s">
        <v>152</v>
      </c>
      <c r="BB227" s="115"/>
      <c r="BC227" s="116"/>
      <c r="BD227" s="117"/>
      <c r="BE227" s="119">
        <v>3400</v>
      </c>
      <c r="BF227" s="119">
        <v>3400</v>
      </c>
      <c r="BG227" s="119">
        <v>3400</v>
      </c>
      <c r="BH227" s="119">
        <v>3400</v>
      </c>
      <c r="BI227" s="119">
        <v>3400</v>
      </c>
      <c r="BJ227" s="119">
        <v>3400</v>
      </c>
      <c r="BK227" s="119">
        <v>3400</v>
      </c>
      <c r="BL227" s="119">
        <v>3400</v>
      </c>
      <c r="BM227" s="119">
        <v>3400</v>
      </c>
      <c r="BN227" s="119">
        <v>3400</v>
      </c>
      <c r="BO227" s="119">
        <v>3400</v>
      </c>
      <c r="BP227" s="119">
        <v>3400</v>
      </c>
      <c r="BQ227" s="119">
        <v>3400</v>
      </c>
      <c r="BR227" s="119">
        <v>3400</v>
      </c>
      <c r="BS227" s="119">
        <v>3400</v>
      </c>
      <c r="BT227" s="119">
        <v>3400</v>
      </c>
      <c r="BU227" s="119">
        <v>3400</v>
      </c>
      <c r="BV227" s="136">
        <f t="shared" si="39"/>
        <v>20400</v>
      </c>
      <c r="BW227" s="248"/>
      <c r="BX227" s="252"/>
    </row>
    <row r="228" spans="1:76" s="145" customFormat="1" ht="12.75" hidden="1" customHeight="1" x14ac:dyDescent="0.2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 t="s">
        <v>150</v>
      </c>
      <c r="V228" s="64" t="s">
        <v>151</v>
      </c>
      <c r="W228" s="64">
        <v>9</v>
      </c>
      <c r="X228" s="64">
        <v>0</v>
      </c>
      <c r="Y228" s="64">
        <v>1</v>
      </c>
      <c r="Z228" s="64">
        <v>0</v>
      </c>
      <c r="AA228" s="64">
        <v>0</v>
      </c>
      <c r="AB228" s="64">
        <v>1</v>
      </c>
      <c r="AC228" s="64">
        <v>0</v>
      </c>
      <c r="AD228" s="64">
        <v>0</v>
      </c>
      <c r="AE228" s="94"/>
      <c r="AF228" s="57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342"/>
      <c r="AT228" s="68"/>
      <c r="AU228" s="298"/>
      <c r="AV228" s="141"/>
      <c r="AW228" s="141"/>
      <c r="AX228" s="141"/>
      <c r="AY228" s="141"/>
      <c r="AZ228" s="67"/>
      <c r="BA228" s="68" t="s">
        <v>152</v>
      </c>
      <c r="BB228" s="142"/>
      <c r="BC228" s="116"/>
      <c r="BD228" s="143"/>
      <c r="BE228" s="144">
        <v>16286</v>
      </c>
      <c r="BF228" s="144">
        <v>16286</v>
      </c>
      <c r="BG228" s="144">
        <v>16286</v>
      </c>
      <c r="BH228" s="144">
        <v>16286</v>
      </c>
      <c r="BI228" s="144">
        <v>16286</v>
      </c>
      <c r="BJ228" s="144">
        <v>16286</v>
      </c>
      <c r="BK228" s="144">
        <v>16286</v>
      </c>
      <c r="BL228" s="144">
        <v>16286</v>
      </c>
      <c r="BM228" s="144">
        <v>16286</v>
      </c>
      <c r="BN228" s="144">
        <v>16286</v>
      </c>
      <c r="BO228" s="144">
        <v>16286</v>
      </c>
      <c r="BP228" s="144">
        <v>16286</v>
      </c>
      <c r="BQ228" s="144">
        <v>16286</v>
      </c>
      <c r="BR228" s="144">
        <v>16286</v>
      </c>
      <c r="BS228" s="144">
        <v>16286</v>
      </c>
      <c r="BT228" s="144">
        <v>16286</v>
      </c>
      <c r="BU228" s="144">
        <v>16286</v>
      </c>
      <c r="BV228" s="136">
        <f t="shared" si="39"/>
        <v>97716</v>
      </c>
      <c r="BW228" s="248"/>
      <c r="BX228" s="252"/>
    </row>
    <row r="229" spans="1:76" s="121" customFormat="1" ht="12.75" hidden="1" customHeight="1" x14ac:dyDescent="0.2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 t="s">
        <v>150</v>
      </c>
      <c r="V229" s="64" t="s">
        <v>151</v>
      </c>
      <c r="W229" s="64">
        <v>9</v>
      </c>
      <c r="X229" s="64">
        <v>0</v>
      </c>
      <c r="Y229" s="64">
        <v>1</v>
      </c>
      <c r="Z229" s="64">
        <v>0</v>
      </c>
      <c r="AA229" s="64">
        <v>0</v>
      </c>
      <c r="AB229" s="64">
        <v>1</v>
      </c>
      <c r="AC229" s="64">
        <v>0</v>
      </c>
      <c r="AD229" s="64">
        <v>0</v>
      </c>
      <c r="AE229" s="94"/>
      <c r="AF229" s="57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342"/>
      <c r="AT229" s="68"/>
      <c r="AU229" s="298"/>
      <c r="AV229" s="138"/>
      <c r="AW229" s="138"/>
      <c r="AX229" s="138"/>
      <c r="AY229" s="138"/>
      <c r="AZ229" s="67"/>
      <c r="BA229" s="68" t="s">
        <v>152</v>
      </c>
      <c r="BB229" s="115"/>
      <c r="BC229" s="116"/>
      <c r="BD229" s="117"/>
      <c r="BE229" s="119">
        <v>187</v>
      </c>
      <c r="BF229" s="119">
        <v>187</v>
      </c>
      <c r="BG229" s="119">
        <v>187</v>
      </c>
      <c r="BH229" s="119">
        <v>187</v>
      </c>
      <c r="BI229" s="119">
        <v>187</v>
      </c>
      <c r="BJ229" s="119">
        <v>187</v>
      </c>
      <c r="BK229" s="119">
        <v>187</v>
      </c>
      <c r="BL229" s="119">
        <v>187</v>
      </c>
      <c r="BM229" s="119">
        <v>187</v>
      </c>
      <c r="BN229" s="119">
        <v>187</v>
      </c>
      <c r="BO229" s="119">
        <v>187</v>
      </c>
      <c r="BP229" s="119">
        <v>187</v>
      </c>
      <c r="BQ229" s="119">
        <v>187</v>
      </c>
      <c r="BR229" s="119">
        <v>187</v>
      </c>
      <c r="BS229" s="119">
        <v>187</v>
      </c>
      <c r="BT229" s="119">
        <v>187</v>
      </c>
      <c r="BU229" s="119">
        <v>187</v>
      </c>
      <c r="BV229" s="136">
        <f t="shared" si="39"/>
        <v>1122</v>
      </c>
      <c r="BW229" s="248"/>
      <c r="BX229" s="252"/>
    </row>
    <row r="230" spans="1:76" s="121" customFormat="1" ht="12.75" hidden="1" customHeight="1" x14ac:dyDescent="0.2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 t="s">
        <v>150</v>
      </c>
      <c r="V230" s="64" t="s">
        <v>151</v>
      </c>
      <c r="W230" s="64">
        <v>9</v>
      </c>
      <c r="X230" s="64">
        <v>0</v>
      </c>
      <c r="Y230" s="64">
        <v>1</v>
      </c>
      <c r="Z230" s="64">
        <v>0</v>
      </c>
      <c r="AA230" s="64">
        <v>0</v>
      </c>
      <c r="AB230" s="64">
        <v>1</v>
      </c>
      <c r="AC230" s="64">
        <v>0</v>
      </c>
      <c r="AD230" s="64">
        <v>0</v>
      </c>
      <c r="AE230" s="94"/>
      <c r="AF230" s="57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342"/>
      <c r="AT230" s="68"/>
      <c r="AU230" s="298"/>
      <c r="AV230" s="141"/>
      <c r="AW230" s="141"/>
      <c r="AX230" s="141"/>
      <c r="AY230" s="141"/>
      <c r="AZ230" s="67"/>
      <c r="BA230" s="68" t="s">
        <v>152</v>
      </c>
      <c r="BB230" s="115"/>
      <c r="BC230" s="116"/>
      <c r="BD230" s="117"/>
      <c r="BE230" s="119">
        <v>4663.7</v>
      </c>
      <c r="BF230" s="119">
        <v>4663.7</v>
      </c>
      <c r="BG230" s="119">
        <v>4663.7</v>
      </c>
      <c r="BH230" s="119">
        <v>4663.7</v>
      </c>
      <c r="BI230" s="119">
        <v>4663.7</v>
      </c>
      <c r="BJ230" s="119">
        <v>4663.7</v>
      </c>
      <c r="BK230" s="119">
        <v>4663.7</v>
      </c>
      <c r="BL230" s="119">
        <v>4663.7</v>
      </c>
      <c r="BM230" s="119">
        <v>4663.7</v>
      </c>
      <c r="BN230" s="119">
        <v>4663.7</v>
      </c>
      <c r="BO230" s="119">
        <v>4663.7</v>
      </c>
      <c r="BP230" s="119">
        <v>4663.7</v>
      </c>
      <c r="BQ230" s="119">
        <v>4663.7</v>
      </c>
      <c r="BR230" s="119">
        <v>4663.7</v>
      </c>
      <c r="BS230" s="119">
        <v>4663.7</v>
      </c>
      <c r="BT230" s="119">
        <v>4663.7</v>
      </c>
      <c r="BU230" s="119">
        <v>4663.7</v>
      </c>
      <c r="BV230" s="136">
        <f t="shared" si="39"/>
        <v>27982.2</v>
      </c>
      <c r="BW230" s="248"/>
      <c r="BX230" s="252"/>
    </row>
    <row r="231" spans="1:76" s="121" customFormat="1" ht="12.75" hidden="1" customHeight="1" x14ac:dyDescent="0.2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 t="s">
        <v>150</v>
      </c>
      <c r="V231" s="64" t="s">
        <v>151</v>
      </c>
      <c r="W231" s="64">
        <v>9</v>
      </c>
      <c r="X231" s="64">
        <v>0</v>
      </c>
      <c r="Y231" s="64">
        <v>1</v>
      </c>
      <c r="Z231" s="64">
        <v>0</v>
      </c>
      <c r="AA231" s="64">
        <v>0</v>
      </c>
      <c r="AB231" s="64">
        <v>1</v>
      </c>
      <c r="AC231" s="64">
        <v>0</v>
      </c>
      <c r="AD231" s="64">
        <v>0</v>
      </c>
      <c r="AE231" s="94"/>
      <c r="AF231" s="57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342"/>
      <c r="AT231" s="68"/>
      <c r="AU231" s="298"/>
      <c r="AV231" s="138"/>
      <c r="AW231" s="138"/>
      <c r="AX231" s="138"/>
      <c r="AY231" s="138"/>
      <c r="AZ231" s="67"/>
      <c r="BA231" s="68" t="s">
        <v>152</v>
      </c>
      <c r="BB231" s="115"/>
      <c r="BC231" s="116"/>
      <c r="BD231" s="117"/>
      <c r="BE231" s="119">
        <v>227.5</v>
      </c>
      <c r="BF231" s="119">
        <v>227.5</v>
      </c>
      <c r="BG231" s="119">
        <v>227.5</v>
      </c>
      <c r="BH231" s="119">
        <v>227.5</v>
      </c>
      <c r="BI231" s="119">
        <v>227.5</v>
      </c>
      <c r="BJ231" s="119">
        <v>227.5</v>
      </c>
      <c r="BK231" s="119">
        <v>227.5</v>
      </c>
      <c r="BL231" s="119">
        <v>227.5</v>
      </c>
      <c r="BM231" s="119">
        <v>227.5</v>
      </c>
      <c r="BN231" s="119">
        <v>227.5</v>
      </c>
      <c r="BO231" s="119">
        <v>227.5</v>
      </c>
      <c r="BP231" s="119">
        <v>227.5</v>
      </c>
      <c r="BQ231" s="119">
        <v>227.5</v>
      </c>
      <c r="BR231" s="119">
        <v>227.5</v>
      </c>
      <c r="BS231" s="119">
        <v>227.5</v>
      </c>
      <c r="BT231" s="119">
        <v>227.5</v>
      </c>
      <c r="BU231" s="119">
        <v>227.5</v>
      </c>
      <c r="BV231" s="136">
        <f t="shared" si="39"/>
        <v>1365</v>
      </c>
      <c r="BW231" s="248"/>
      <c r="BX231" s="252"/>
    </row>
    <row r="232" spans="1:76" s="121" customFormat="1" ht="12.75" hidden="1" customHeight="1" x14ac:dyDescent="0.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 t="s">
        <v>150</v>
      </c>
      <c r="V232" s="64" t="s">
        <v>151</v>
      </c>
      <c r="W232" s="64">
        <v>9</v>
      </c>
      <c r="X232" s="64">
        <v>0</v>
      </c>
      <c r="Y232" s="64">
        <v>1</v>
      </c>
      <c r="Z232" s="64">
        <v>0</v>
      </c>
      <c r="AA232" s="64">
        <v>0</v>
      </c>
      <c r="AB232" s="64">
        <v>1</v>
      </c>
      <c r="AC232" s="64">
        <v>0</v>
      </c>
      <c r="AD232" s="64">
        <v>0</v>
      </c>
      <c r="AE232" s="94"/>
      <c r="AF232" s="57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342"/>
      <c r="AT232" s="68"/>
      <c r="AU232" s="298"/>
      <c r="AV232" s="138"/>
      <c r="AW232" s="138"/>
      <c r="AX232" s="138"/>
      <c r="AY232" s="138"/>
      <c r="AZ232" s="67"/>
      <c r="BA232" s="68" t="s">
        <v>152</v>
      </c>
      <c r="BB232" s="115"/>
      <c r="BC232" s="116"/>
      <c r="BD232" s="117"/>
      <c r="BE232" s="119">
        <v>327</v>
      </c>
      <c r="BF232" s="119">
        <v>327</v>
      </c>
      <c r="BG232" s="119">
        <v>327</v>
      </c>
      <c r="BH232" s="119">
        <v>327</v>
      </c>
      <c r="BI232" s="119">
        <v>327</v>
      </c>
      <c r="BJ232" s="119">
        <v>327</v>
      </c>
      <c r="BK232" s="119">
        <v>327</v>
      </c>
      <c r="BL232" s="119">
        <v>327</v>
      </c>
      <c r="BM232" s="119">
        <v>327</v>
      </c>
      <c r="BN232" s="119">
        <v>327</v>
      </c>
      <c r="BO232" s="119">
        <v>327</v>
      </c>
      <c r="BP232" s="119">
        <v>327</v>
      </c>
      <c r="BQ232" s="119">
        <v>327</v>
      </c>
      <c r="BR232" s="119">
        <v>327</v>
      </c>
      <c r="BS232" s="119">
        <v>327</v>
      </c>
      <c r="BT232" s="119">
        <v>327</v>
      </c>
      <c r="BU232" s="119">
        <v>327</v>
      </c>
      <c r="BV232" s="136">
        <f t="shared" si="39"/>
        <v>1962</v>
      </c>
      <c r="BW232" s="248"/>
      <c r="BX232" s="252"/>
    </row>
    <row r="233" spans="1:76" s="121" customFormat="1" ht="12.75" hidden="1" customHeight="1" x14ac:dyDescent="0.2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 t="s">
        <v>150</v>
      </c>
      <c r="V233" s="64" t="s">
        <v>151</v>
      </c>
      <c r="W233" s="64">
        <v>9</v>
      </c>
      <c r="X233" s="64">
        <v>0</v>
      </c>
      <c r="Y233" s="64">
        <v>1</v>
      </c>
      <c r="Z233" s="64">
        <v>0</v>
      </c>
      <c r="AA233" s="64">
        <v>0</v>
      </c>
      <c r="AB233" s="64">
        <v>1</v>
      </c>
      <c r="AC233" s="64">
        <v>0</v>
      </c>
      <c r="AD233" s="64">
        <v>0</v>
      </c>
      <c r="AE233" s="94"/>
      <c r="AF233" s="57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342"/>
      <c r="AT233" s="68"/>
      <c r="AU233" s="298"/>
      <c r="AV233" s="138"/>
      <c r="AW233" s="138"/>
      <c r="AX233" s="138"/>
      <c r="AY233" s="138"/>
      <c r="AZ233" s="67"/>
      <c r="BA233" s="68" t="s">
        <v>152</v>
      </c>
      <c r="BB233" s="115"/>
      <c r="BC233" s="116"/>
      <c r="BD233" s="117"/>
      <c r="BE233" s="119">
        <v>941.7</v>
      </c>
      <c r="BF233" s="119">
        <v>941.7</v>
      </c>
      <c r="BG233" s="119">
        <v>941.7</v>
      </c>
      <c r="BH233" s="119">
        <v>941.7</v>
      </c>
      <c r="BI233" s="119">
        <v>941.7</v>
      </c>
      <c r="BJ233" s="119">
        <v>941.7</v>
      </c>
      <c r="BK233" s="119">
        <v>941.7</v>
      </c>
      <c r="BL233" s="119">
        <v>941.7</v>
      </c>
      <c r="BM233" s="119">
        <v>941.7</v>
      </c>
      <c r="BN233" s="119">
        <v>941.7</v>
      </c>
      <c r="BO233" s="119">
        <v>941.7</v>
      </c>
      <c r="BP233" s="119">
        <v>941.7</v>
      </c>
      <c r="BQ233" s="119">
        <v>941.7</v>
      </c>
      <c r="BR233" s="119">
        <v>941.7</v>
      </c>
      <c r="BS233" s="119">
        <v>941.7</v>
      </c>
      <c r="BT233" s="119">
        <v>941.7</v>
      </c>
      <c r="BU233" s="119">
        <v>941.7</v>
      </c>
      <c r="BV233" s="136">
        <f t="shared" si="39"/>
        <v>5650.2</v>
      </c>
      <c r="BW233" s="248"/>
      <c r="BX233" s="252"/>
    </row>
    <row r="234" spans="1:76" s="121" customFormat="1" ht="12.75" hidden="1" customHeight="1" x14ac:dyDescent="0.2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 t="s">
        <v>150</v>
      </c>
      <c r="V234" s="64" t="s">
        <v>151</v>
      </c>
      <c r="W234" s="64">
        <v>9</v>
      </c>
      <c r="X234" s="64">
        <v>0</v>
      </c>
      <c r="Y234" s="64">
        <v>1</v>
      </c>
      <c r="Z234" s="64">
        <v>0</v>
      </c>
      <c r="AA234" s="64">
        <v>0</v>
      </c>
      <c r="AB234" s="64">
        <v>1</v>
      </c>
      <c r="AC234" s="64">
        <v>0</v>
      </c>
      <c r="AD234" s="64">
        <v>0</v>
      </c>
      <c r="AE234" s="94"/>
      <c r="AF234" s="57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342"/>
      <c r="AT234" s="68"/>
      <c r="AU234" s="298"/>
      <c r="AV234" s="141"/>
      <c r="AW234" s="141"/>
      <c r="AX234" s="141"/>
      <c r="AY234" s="141"/>
      <c r="AZ234" s="67"/>
      <c r="BA234" s="68" t="s">
        <v>152</v>
      </c>
      <c r="BB234" s="115"/>
      <c r="BC234" s="116"/>
      <c r="BD234" s="117"/>
      <c r="BE234" s="119">
        <v>8154.6</v>
      </c>
      <c r="BF234" s="119">
        <v>8154.6</v>
      </c>
      <c r="BG234" s="119">
        <v>8154.6</v>
      </c>
      <c r="BH234" s="119">
        <v>8154.6</v>
      </c>
      <c r="BI234" s="119">
        <v>8154.6</v>
      </c>
      <c r="BJ234" s="119">
        <v>8154.6</v>
      </c>
      <c r="BK234" s="119">
        <v>8154.6</v>
      </c>
      <c r="BL234" s="119">
        <v>8154.6</v>
      </c>
      <c r="BM234" s="119">
        <v>8154.6</v>
      </c>
      <c r="BN234" s="119">
        <v>8154.6</v>
      </c>
      <c r="BO234" s="119">
        <v>8154.6</v>
      </c>
      <c r="BP234" s="119">
        <v>8154.6</v>
      </c>
      <c r="BQ234" s="119">
        <v>8154.6</v>
      </c>
      <c r="BR234" s="119">
        <v>8154.6</v>
      </c>
      <c r="BS234" s="119">
        <v>8154.6</v>
      </c>
      <c r="BT234" s="119">
        <v>8154.6</v>
      </c>
      <c r="BU234" s="119">
        <v>8154.6</v>
      </c>
      <c r="BV234" s="136">
        <f t="shared" si="39"/>
        <v>48927.6</v>
      </c>
      <c r="BW234" s="248"/>
      <c r="BX234" s="252"/>
    </row>
    <row r="235" spans="1:76" s="121" customFormat="1" ht="12.75" hidden="1" customHeight="1" x14ac:dyDescent="0.2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 t="s">
        <v>150</v>
      </c>
      <c r="V235" s="64" t="s">
        <v>151</v>
      </c>
      <c r="W235" s="64">
        <v>9</v>
      </c>
      <c r="X235" s="64">
        <v>0</v>
      </c>
      <c r="Y235" s="64">
        <v>1</v>
      </c>
      <c r="Z235" s="64">
        <v>0</v>
      </c>
      <c r="AA235" s="64">
        <v>0</v>
      </c>
      <c r="AB235" s="64">
        <v>1</v>
      </c>
      <c r="AC235" s="64">
        <v>0</v>
      </c>
      <c r="AD235" s="64">
        <v>0</v>
      </c>
      <c r="AE235" s="94"/>
      <c r="AF235" s="57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342"/>
      <c r="AT235" s="68"/>
      <c r="AU235" s="298"/>
      <c r="AV235" s="138"/>
      <c r="AW235" s="138"/>
      <c r="AX235" s="138"/>
      <c r="AY235" s="138"/>
      <c r="AZ235" s="67"/>
      <c r="BA235" s="68" t="s">
        <v>152</v>
      </c>
      <c r="BB235" s="115"/>
      <c r="BC235" s="116"/>
      <c r="BD235" s="117"/>
      <c r="BE235" s="119">
        <v>112</v>
      </c>
      <c r="BF235" s="119">
        <v>112</v>
      </c>
      <c r="BG235" s="119">
        <v>112</v>
      </c>
      <c r="BH235" s="119">
        <v>112</v>
      </c>
      <c r="BI235" s="119">
        <v>112</v>
      </c>
      <c r="BJ235" s="119">
        <v>112</v>
      </c>
      <c r="BK235" s="119">
        <v>112</v>
      </c>
      <c r="BL235" s="119">
        <v>112</v>
      </c>
      <c r="BM235" s="119">
        <v>112</v>
      </c>
      <c r="BN235" s="119">
        <v>112</v>
      </c>
      <c r="BO235" s="119">
        <v>112</v>
      </c>
      <c r="BP235" s="119">
        <v>112</v>
      </c>
      <c r="BQ235" s="119">
        <v>112</v>
      </c>
      <c r="BR235" s="119">
        <v>112</v>
      </c>
      <c r="BS235" s="119">
        <v>112</v>
      </c>
      <c r="BT235" s="119">
        <v>112</v>
      </c>
      <c r="BU235" s="119">
        <v>112</v>
      </c>
      <c r="BV235" s="136">
        <f t="shared" si="39"/>
        <v>672</v>
      </c>
      <c r="BW235" s="248"/>
      <c r="BX235" s="252"/>
    </row>
    <row r="236" spans="1:76" s="121" customFormat="1" ht="12.75" hidden="1" customHeight="1" x14ac:dyDescent="0.2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 t="s">
        <v>150</v>
      </c>
      <c r="V236" s="64" t="s">
        <v>151</v>
      </c>
      <c r="W236" s="64">
        <v>9</v>
      </c>
      <c r="X236" s="64">
        <v>0</v>
      </c>
      <c r="Y236" s="64">
        <v>1</v>
      </c>
      <c r="Z236" s="64">
        <v>0</v>
      </c>
      <c r="AA236" s="64">
        <v>0</v>
      </c>
      <c r="AB236" s="64">
        <v>1</v>
      </c>
      <c r="AC236" s="64">
        <v>0</v>
      </c>
      <c r="AD236" s="64">
        <v>0</v>
      </c>
      <c r="AE236" s="94"/>
      <c r="AF236" s="57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342"/>
      <c r="AT236" s="68"/>
      <c r="AU236" s="298"/>
      <c r="AV236" s="138"/>
      <c r="AW236" s="138"/>
      <c r="AX236" s="138"/>
      <c r="AY236" s="138"/>
      <c r="AZ236" s="67"/>
      <c r="BA236" s="68" t="s">
        <v>152</v>
      </c>
      <c r="BB236" s="115"/>
      <c r="BC236" s="116"/>
      <c r="BD236" s="117"/>
      <c r="BE236" s="119">
        <v>342.5</v>
      </c>
      <c r="BF236" s="119">
        <v>342.5</v>
      </c>
      <c r="BG236" s="119">
        <v>342.5</v>
      </c>
      <c r="BH236" s="119">
        <v>342.5</v>
      </c>
      <c r="BI236" s="119">
        <v>342.5</v>
      </c>
      <c r="BJ236" s="119">
        <v>342.5</v>
      </c>
      <c r="BK236" s="119">
        <v>342.5</v>
      </c>
      <c r="BL236" s="119">
        <v>342.5</v>
      </c>
      <c r="BM236" s="119">
        <v>342.5</v>
      </c>
      <c r="BN236" s="119">
        <v>342.5</v>
      </c>
      <c r="BO236" s="119">
        <v>342.5</v>
      </c>
      <c r="BP236" s="119">
        <v>342.5</v>
      </c>
      <c r="BQ236" s="119">
        <v>342.5</v>
      </c>
      <c r="BR236" s="119">
        <v>342.5</v>
      </c>
      <c r="BS236" s="119">
        <v>342.5</v>
      </c>
      <c r="BT236" s="119">
        <v>342.5</v>
      </c>
      <c r="BU236" s="119">
        <v>342.5</v>
      </c>
      <c r="BV236" s="136">
        <f t="shared" si="39"/>
        <v>2055</v>
      </c>
      <c r="BW236" s="248"/>
      <c r="BX236" s="252"/>
    </row>
    <row r="237" spans="1:76" s="121" customFormat="1" ht="12.75" hidden="1" customHeight="1" x14ac:dyDescent="0.2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 t="s">
        <v>150</v>
      </c>
      <c r="V237" s="64" t="s">
        <v>151</v>
      </c>
      <c r="W237" s="64">
        <v>9</v>
      </c>
      <c r="X237" s="64">
        <v>0</v>
      </c>
      <c r="Y237" s="64">
        <v>1</v>
      </c>
      <c r="Z237" s="64">
        <v>0</v>
      </c>
      <c r="AA237" s="64">
        <v>0</v>
      </c>
      <c r="AB237" s="64">
        <v>1</v>
      </c>
      <c r="AC237" s="64">
        <v>0</v>
      </c>
      <c r="AD237" s="64">
        <v>0</v>
      </c>
      <c r="AE237" s="94"/>
      <c r="AF237" s="57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342"/>
      <c r="AT237" s="68"/>
      <c r="AU237" s="298"/>
      <c r="AV237" s="141"/>
      <c r="AW237" s="141"/>
      <c r="AX237" s="141"/>
      <c r="AY237" s="141"/>
      <c r="AZ237" s="67"/>
      <c r="BA237" s="68" t="s">
        <v>152</v>
      </c>
      <c r="BB237" s="115"/>
      <c r="BC237" s="116"/>
      <c r="BD237" s="117"/>
      <c r="BE237" s="119">
        <v>1330</v>
      </c>
      <c r="BF237" s="119">
        <v>1330</v>
      </c>
      <c r="BG237" s="119">
        <v>1330</v>
      </c>
      <c r="BH237" s="119">
        <v>1330</v>
      </c>
      <c r="BI237" s="119">
        <v>1330</v>
      </c>
      <c r="BJ237" s="119">
        <v>1330</v>
      </c>
      <c r="BK237" s="119">
        <v>1330</v>
      </c>
      <c r="BL237" s="119">
        <v>1330</v>
      </c>
      <c r="BM237" s="119">
        <v>1330</v>
      </c>
      <c r="BN237" s="119">
        <v>1330</v>
      </c>
      <c r="BO237" s="119">
        <v>1330</v>
      </c>
      <c r="BP237" s="119">
        <v>1330</v>
      </c>
      <c r="BQ237" s="119">
        <v>1330</v>
      </c>
      <c r="BR237" s="119">
        <v>1330</v>
      </c>
      <c r="BS237" s="119">
        <v>1330</v>
      </c>
      <c r="BT237" s="119">
        <v>1330</v>
      </c>
      <c r="BU237" s="119">
        <v>1330</v>
      </c>
      <c r="BV237" s="136">
        <f t="shared" si="39"/>
        <v>7980</v>
      </c>
      <c r="BW237" s="248"/>
      <c r="BX237" s="252"/>
    </row>
    <row r="238" spans="1:76" s="145" customFormat="1" ht="12.75" hidden="1" customHeight="1" x14ac:dyDescent="0.2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 t="s">
        <v>150</v>
      </c>
      <c r="V238" s="64" t="s">
        <v>151</v>
      </c>
      <c r="W238" s="64">
        <v>9</v>
      </c>
      <c r="X238" s="64">
        <v>0</v>
      </c>
      <c r="Y238" s="64">
        <v>1</v>
      </c>
      <c r="Z238" s="64">
        <v>0</v>
      </c>
      <c r="AA238" s="64">
        <v>0</v>
      </c>
      <c r="AB238" s="64">
        <v>1</v>
      </c>
      <c r="AC238" s="64">
        <v>0</v>
      </c>
      <c r="AD238" s="64">
        <v>0</v>
      </c>
      <c r="AE238" s="94"/>
      <c r="AF238" s="57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342"/>
      <c r="AT238" s="68"/>
      <c r="AU238" s="298"/>
      <c r="AV238" s="138"/>
      <c r="AW238" s="138"/>
      <c r="AX238" s="138"/>
      <c r="AY238" s="138"/>
      <c r="AZ238" s="67"/>
      <c r="BA238" s="68" t="s">
        <v>152</v>
      </c>
      <c r="BB238" s="142"/>
      <c r="BC238" s="116"/>
      <c r="BD238" s="143"/>
      <c r="BE238" s="144">
        <v>41</v>
      </c>
      <c r="BF238" s="144">
        <v>41</v>
      </c>
      <c r="BG238" s="144">
        <v>41</v>
      </c>
      <c r="BH238" s="144">
        <v>41</v>
      </c>
      <c r="BI238" s="144">
        <v>41</v>
      </c>
      <c r="BJ238" s="144">
        <v>41</v>
      </c>
      <c r="BK238" s="144">
        <v>41</v>
      </c>
      <c r="BL238" s="144">
        <v>41</v>
      </c>
      <c r="BM238" s="144">
        <v>41</v>
      </c>
      <c r="BN238" s="144">
        <v>41</v>
      </c>
      <c r="BO238" s="144">
        <v>41</v>
      </c>
      <c r="BP238" s="144">
        <v>41</v>
      </c>
      <c r="BQ238" s="144">
        <v>41</v>
      </c>
      <c r="BR238" s="144">
        <v>41</v>
      </c>
      <c r="BS238" s="144">
        <v>41</v>
      </c>
      <c r="BT238" s="144">
        <v>41</v>
      </c>
      <c r="BU238" s="144">
        <v>41</v>
      </c>
      <c r="BV238" s="136">
        <f t="shared" si="39"/>
        <v>246</v>
      </c>
      <c r="BW238" s="248"/>
      <c r="BX238" s="252"/>
    </row>
    <row r="239" spans="1:76" s="121" customFormat="1" ht="12.75" hidden="1" customHeight="1" x14ac:dyDescent="0.2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 t="s">
        <v>150</v>
      </c>
      <c r="V239" s="64" t="s">
        <v>151</v>
      </c>
      <c r="W239" s="64">
        <v>9</v>
      </c>
      <c r="X239" s="64">
        <v>0</v>
      </c>
      <c r="Y239" s="64">
        <v>1</v>
      </c>
      <c r="Z239" s="64">
        <v>0</v>
      </c>
      <c r="AA239" s="64">
        <v>0</v>
      </c>
      <c r="AB239" s="64">
        <v>0</v>
      </c>
      <c r="AC239" s="64">
        <v>0</v>
      </c>
      <c r="AD239" s="64">
        <v>0</v>
      </c>
      <c r="AE239" s="94"/>
      <c r="AF239" s="57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343"/>
      <c r="AT239" s="68"/>
      <c r="AU239" s="298"/>
      <c r="AV239" s="138"/>
      <c r="AW239" s="138"/>
      <c r="AX239" s="138"/>
      <c r="AY239" s="138"/>
      <c r="AZ239" s="67"/>
      <c r="BA239" s="68" t="s">
        <v>152</v>
      </c>
      <c r="BB239" s="115"/>
      <c r="BC239" s="116"/>
      <c r="BD239" s="117"/>
      <c r="BE239" s="119">
        <v>41</v>
      </c>
      <c r="BF239" s="119">
        <v>41</v>
      </c>
      <c r="BG239" s="119">
        <v>41</v>
      </c>
      <c r="BH239" s="119">
        <v>41</v>
      </c>
      <c r="BI239" s="119">
        <v>41</v>
      </c>
      <c r="BJ239" s="119">
        <v>41</v>
      </c>
      <c r="BK239" s="119">
        <v>41</v>
      </c>
      <c r="BL239" s="119">
        <v>41</v>
      </c>
      <c r="BM239" s="119">
        <v>41</v>
      </c>
      <c r="BN239" s="119">
        <v>41</v>
      </c>
      <c r="BO239" s="119">
        <v>41</v>
      </c>
      <c r="BP239" s="119">
        <v>41</v>
      </c>
      <c r="BQ239" s="119">
        <v>41</v>
      </c>
      <c r="BR239" s="119">
        <v>41</v>
      </c>
      <c r="BS239" s="119">
        <v>41</v>
      </c>
      <c r="BT239" s="119">
        <v>41</v>
      </c>
      <c r="BU239" s="119">
        <v>41</v>
      </c>
      <c r="BV239" s="136">
        <f t="shared" si="39"/>
        <v>246</v>
      </c>
      <c r="BW239" s="248"/>
      <c r="BX239" s="252"/>
    </row>
    <row r="240" spans="1:76" s="10" customFormat="1" hidden="1" x14ac:dyDescent="0.2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7"/>
      <c r="AF240" s="153">
        <v>5392578.785403748</v>
      </c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9"/>
      <c r="AT240" s="150"/>
      <c r="AU240" s="305"/>
      <c r="AV240" s="150"/>
      <c r="AW240" s="150"/>
      <c r="AX240" s="150"/>
      <c r="AY240" s="150"/>
      <c r="AZ240" s="150"/>
      <c r="BA240" s="150"/>
      <c r="BB240" s="148"/>
      <c r="BC240" s="151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258"/>
      <c r="BX240" s="235"/>
    </row>
    <row r="241" spans="1:76" s="10" customFormat="1" hidden="1" x14ac:dyDescent="0.2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52" t="s">
        <v>153</v>
      </c>
      <c r="AF241" s="153" t="e">
        <f>AJ22</f>
        <v>#REF!</v>
      </c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9"/>
      <c r="AT241" s="150"/>
      <c r="AU241" s="305"/>
      <c r="AV241" s="150"/>
      <c r="AW241" s="150"/>
      <c r="AX241" s="150"/>
      <c r="AY241" s="150"/>
      <c r="AZ241" s="150"/>
      <c r="BA241" s="150"/>
      <c r="BB241" s="148"/>
      <c r="BC241" s="151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258"/>
      <c r="BX241" s="235"/>
    </row>
    <row r="242" spans="1:76" s="10" customFormat="1" hidden="1" x14ac:dyDescent="0.2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54"/>
      <c r="AC242" s="146"/>
      <c r="AD242" s="146"/>
      <c r="AE242" s="152" t="s">
        <v>154</v>
      </c>
      <c r="AF242" s="155" t="e">
        <f>AF240-AF241</f>
        <v>#REF!</v>
      </c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9"/>
      <c r="AT242" s="150"/>
      <c r="AU242" s="305"/>
      <c r="AV242" s="150"/>
      <c r="AW242" s="150"/>
      <c r="AX242" s="150"/>
      <c r="AY242" s="150"/>
      <c r="AZ242" s="150"/>
      <c r="BA242" s="150"/>
      <c r="BB242" s="148"/>
      <c r="BC242" s="151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258"/>
      <c r="BX242" s="235"/>
    </row>
    <row r="243" spans="1:76" s="161" customFormat="1" hidden="1" x14ac:dyDescent="0.2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47" t="s">
        <v>155</v>
      </c>
      <c r="AF243" s="158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49"/>
      <c r="AT243" s="160"/>
      <c r="AU243" s="306"/>
      <c r="AV243" s="160"/>
      <c r="AW243" s="160"/>
      <c r="AX243" s="160"/>
      <c r="AY243" s="160"/>
      <c r="AZ243" s="150"/>
      <c r="BA243" s="150"/>
      <c r="BB243" s="159"/>
      <c r="BC243" s="151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259"/>
      <c r="BX243" s="235"/>
    </row>
    <row r="244" spans="1:76" s="161" customFormat="1" hidden="1" x14ac:dyDescent="0.2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7"/>
      <c r="AF244" s="158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49"/>
      <c r="AT244" s="160"/>
      <c r="AU244" s="306"/>
      <c r="AV244" s="160"/>
      <c r="AW244" s="160"/>
      <c r="AX244" s="160"/>
      <c r="AY244" s="160"/>
      <c r="AZ244" s="150"/>
      <c r="BA244" s="150"/>
      <c r="BB244" s="159"/>
      <c r="BC244" s="151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259"/>
      <c r="BX244" s="235"/>
    </row>
    <row r="245" spans="1:76" s="161" customFormat="1" ht="12.75" hidden="1" customHeight="1" x14ac:dyDescent="0.2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7"/>
      <c r="AF245" s="158">
        <v>2011</v>
      </c>
      <c r="AG245" s="159" t="e">
        <f>#REF!+#REF!+#REF!+#REF!+#REF!+#REF!</f>
        <v>#REF!</v>
      </c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49"/>
      <c r="AT245" s="160"/>
      <c r="AU245" s="306"/>
      <c r="AV245" s="160"/>
      <c r="AW245" s="160"/>
      <c r="AX245" s="160"/>
      <c r="AY245" s="160"/>
      <c r="AZ245" s="150"/>
      <c r="BA245" s="150"/>
      <c r="BB245" s="159"/>
      <c r="BC245" s="151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259"/>
      <c r="BX245" s="235"/>
    </row>
    <row r="246" spans="1:76" s="161" customFormat="1" ht="24" hidden="1" customHeight="1" x14ac:dyDescent="0.2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263"/>
      <c r="V246" s="263"/>
      <c r="W246" s="263"/>
      <c r="X246" s="263"/>
      <c r="Y246" s="263"/>
      <c r="Z246" s="263"/>
      <c r="AA246" s="263"/>
      <c r="AB246" s="263"/>
      <c r="AC246" s="263"/>
      <c r="AD246" s="263"/>
      <c r="AE246" s="344" t="s">
        <v>188</v>
      </c>
      <c r="AF246" s="264" t="s">
        <v>156</v>
      </c>
      <c r="AG246" s="265" t="e">
        <f>AG245-2363000-192000-117000</f>
        <v>#REF!</v>
      </c>
      <c r="AH246" s="265"/>
      <c r="AI246" s="265"/>
      <c r="AJ246" s="265"/>
      <c r="AK246" s="265"/>
      <c r="AL246" s="265"/>
      <c r="AM246" s="265"/>
      <c r="AN246" s="265"/>
      <c r="AO246" s="265"/>
      <c r="AP246" s="265"/>
      <c r="AQ246" s="265"/>
      <c r="AR246" s="265"/>
      <c r="AS246" s="266"/>
      <c r="AT246" s="267"/>
      <c r="AU246" s="307"/>
      <c r="AV246" s="267"/>
      <c r="AW246" s="267"/>
      <c r="AX246" s="267"/>
      <c r="AY246" s="267"/>
      <c r="AZ246" s="268"/>
      <c r="BA246" s="268"/>
      <c r="BB246" s="159"/>
      <c r="BC246" s="151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259"/>
      <c r="BX246" s="235"/>
    </row>
    <row r="247" spans="1:76" s="161" customFormat="1" ht="12" hidden="1" customHeight="1" x14ac:dyDescent="0.2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345"/>
      <c r="AF247" s="264">
        <v>2012</v>
      </c>
      <c r="AG247" s="265" t="e">
        <f>#REF!+#REF!+#REF!+#REF!+#REF!+#REF!</f>
        <v>#REF!</v>
      </c>
      <c r="AH247" s="265"/>
      <c r="AI247" s="265"/>
      <c r="AJ247" s="265"/>
      <c r="AK247" s="265"/>
      <c r="AL247" s="265"/>
      <c r="AM247" s="265"/>
      <c r="AN247" s="265"/>
      <c r="AO247" s="265"/>
      <c r="AP247" s="265"/>
      <c r="AQ247" s="265"/>
      <c r="AR247" s="265"/>
      <c r="AS247" s="266"/>
      <c r="AT247" s="267"/>
      <c r="AU247" s="307"/>
      <c r="AV247" s="267"/>
      <c r="AW247" s="267"/>
      <c r="AX247" s="267"/>
      <c r="AY247" s="267"/>
      <c r="AZ247" s="268"/>
      <c r="BA247" s="268"/>
      <c r="BB247" s="159"/>
      <c r="BC247" s="151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259"/>
      <c r="BX247" s="235"/>
    </row>
    <row r="248" spans="1:76" s="161" customFormat="1" ht="24" hidden="1" customHeight="1" x14ac:dyDescent="0.2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263"/>
      <c r="V248" s="263"/>
      <c r="W248" s="263"/>
      <c r="X248" s="263"/>
      <c r="Y248" s="263"/>
      <c r="Z248" s="263"/>
      <c r="AA248" s="263"/>
      <c r="AB248" s="263"/>
      <c r="AC248" s="263"/>
      <c r="AD248" s="263"/>
      <c r="AE248" s="345"/>
      <c r="AF248" s="264" t="s">
        <v>157</v>
      </c>
      <c r="AG248" s="265" t="e">
        <f>#REF!+#REF!+#REF!+#REF!+#REF!+#REF!+#REF!</f>
        <v>#REF!</v>
      </c>
      <c r="AH248" s="265"/>
      <c r="AI248" s="265"/>
      <c r="AJ248" s="265"/>
      <c r="AK248" s="265"/>
      <c r="AL248" s="265"/>
      <c r="AM248" s="265"/>
      <c r="AN248" s="265"/>
      <c r="AO248" s="265"/>
      <c r="AP248" s="265"/>
      <c r="AQ248" s="265"/>
      <c r="AR248" s="265"/>
      <c r="AS248" s="266"/>
      <c r="AT248" s="267"/>
      <c r="AU248" s="307"/>
      <c r="AV248" s="267"/>
      <c r="AW248" s="267"/>
      <c r="AX248" s="267"/>
      <c r="AY248" s="267"/>
      <c r="AZ248" s="268"/>
      <c r="BA248" s="268"/>
      <c r="BB248" s="159"/>
      <c r="BC248" s="151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259"/>
      <c r="BX248" s="235"/>
    </row>
    <row r="249" spans="1:76" s="161" customFormat="1" ht="24" hidden="1" customHeight="1" x14ac:dyDescent="0.2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263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345"/>
      <c r="AF249" s="264" t="s">
        <v>158</v>
      </c>
      <c r="AG249" s="269" t="e">
        <f>AG248/AG247</f>
        <v>#REF!</v>
      </c>
      <c r="AH249" s="265"/>
      <c r="AI249" s="265"/>
      <c r="AJ249" s="265"/>
      <c r="AK249" s="265"/>
      <c r="AL249" s="265"/>
      <c r="AM249" s="265"/>
      <c r="AN249" s="265"/>
      <c r="AO249" s="265"/>
      <c r="AP249" s="265"/>
      <c r="AQ249" s="265"/>
      <c r="AR249" s="265"/>
      <c r="AS249" s="266"/>
      <c r="AT249" s="267"/>
      <c r="AU249" s="307"/>
      <c r="AV249" s="267"/>
      <c r="AW249" s="267"/>
      <c r="AX249" s="267"/>
      <c r="AY249" s="267"/>
      <c r="AZ249" s="268"/>
      <c r="BA249" s="268"/>
      <c r="BB249" s="159"/>
      <c r="BC249" s="151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259"/>
      <c r="BX249" s="235"/>
    </row>
    <row r="250" spans="1:76" s="161" customFormat="1" ht="24" hidden="1" customHeight="1" x14ac:dyDescent="0.2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345"/>
      <c r="AF250" s="264" t="s">
        <v>159</v>
      </c>
      <c r="AG250" s="269" t="e">
        <f>AG248/AG246</f>
        <v>#REF!</v>
      </c>
      <c r="AH250" s="265"/>
      <c r="AI250" s="265"/>
      <c r="AJ250" s="265"/>
      <c r="AK250" s="265"/>
      <c r="AL250" s="265"/>
      <c r="AM250" s="265"/>
      <c r="AN250" s="265"/>
      <c r="AO250" s="265"/>
      <c r="AP250" s="265"/>
      <c r="AQ250" s="265"/>
      <c r="AR250" s="265"/>
      <c r="AS250" s="266"/>
      <c r="AT250" s="267"/>
      <c r="AU250" s="307"/>
      <c r="AV250" s="267"/>
      <c r="AW250" s="267"/>
      <c r="AX250" s="267"/>
      <c r="AY250" s="267"/>
      <c r="AZ250" s="268"/>
      <c r="BA250" s="268"/>
      <c r="BB250" s="159"/>
      <c r="BC250" s="151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259"/>
      <c r="BX250" s="235"/>
    </row>
    <row r="251" spans="1:76" s="161" customFormat="1" ht="100.9" customHeight="1" x14ac:dyDescent="0.2">
      <c r="A251" s="271">
        <v>7</v>
      </c>
      <c r="B251" s="271">
        <v>0</v>
      </c>
      <c r="C251" s="271">
        <v>1</v>
      </c>
      <c r="D251" s="271">
        <v>0</v>
      </c>
      <c r="E251" s="271">
        <v>1</v>
      </c>
      <c r="F251" s="271">
        <v>1</v>
      </c>
      <c r="G251" s="271">
        <v>3</v>
      </c>
      <c r="H251" s="271">
        <v>0</v>
      </c>
      <c r="I251" s="271">
        <v>6</v>
      </c>
      <c r="J251" s="271">
        <v>9</v>
      </c>
      <c r="K251" s="271">
        <v>0</v>
      </c>
      <c r="L251" s="271">
        <v>0</v>
      </c>
      <c r="M251" s="271">
        <v>1</v>
      </c>
      <c r="N251" s="271">
        <v>0</v>
      </c>
      <c r="O251" s="271">
        <v>5</v>
      </c>
      <c r="P251" s="271">
        <v>7</v>
      </c>
      <c r="Q251" s="271" t="s">
        <v>137</v>
      </c>
      <c r="R251" s="270"/>
      <c r="S251" s="270"/>
      <c r="T251" s="270"/>
      <c r="U251" s="64">
        <v>0</v>
      </c>
      <c r="V251" s="64">
        <v>6</v>
      </c>
      <c r="W251" s="64">
        <v>9</v>
      </c>
      <c r="X251" s="64">
        <v>0</v>
      </c>
      <c r="Y251" s="64">
        <v>4</v>
      </c>
      <c r="Z251" s="64">
        <v>0</v>
      </c>
      <c r="AA251" s="211">
        <v>0</v>
      </c>
      <c r="AB251" s="233">
        <v>1</v>
      </c>
      <c r="AC251" s="230">
        <v>0</v>
      </c>
      <c r="AD251" s="64">
        <v>0</v>
      </c>
      <c r="AE251" s="346"/>
      <c r="AF251" s="57" t="s">
        <v>58</v>
      </c>
      <c r="AG251" s="265"/>
      <c r="AH251" s="265"/>
      <c r="AI251" s="265"/>
      <c r="AJ251" s="265"/>
      <c r="AK251" s="265"/>
      <c r="AL251" s="265"/>
      <c r="AM251" s="265"/>
      <c r="AN251" s="265"/>
      <c r="AO251" s="265"/>
      <c r="AP251" s="265"/>
      <c r="AQ251" s="265"/>
      <c r="AR251" s="265"/>
      <c r="AS251" s="266"/>
      <c r="AT251" s="267"/>
      <c r="AU251" s="308">
        <v>1.6</v>
      </c>
      <c r="AV251" s="313">
        <v>2.2000000000000002</v>
      </c>
      <c r="AW251" s="273">
        <v>0</v>
      </c>
      <c r="AX251" s="273">
        <v>0</v>
      </c>
      <c r="AY251" s="273">
        <v>0</v>
      </c>
      <c r="AZ251" s="274">
        <f>SUM(AU251:AY251)</f>
        <v>3.8000000000000003</v>
      </c>
      <c r="BA251" s="68">
        <v>2017</v>
      </c>
      <c r="BB251" s="159"/>
      <c r="BC251" s="151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259"/>
      <c r="BX251" s="235"/>
    </row>
    <row r="252" spans="1:76" s="161" customFormat="1" ht="25.5" customHeight="1" x14ac:dyDescent="0.2">
      <c r="A252" s="270"/>
      <c r="B252" s="270"/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64">
        <v>0</v>
      </c>
      <c r="V252" s="64">
        <v>6</v>
      </c>
      <c r="W252" s="64">
        <v>9</v>
      </c>
      <c r="X252" s="64">
        <v>0</v>
      </c>
      <c r="Y252" s="64">
        <v>4</v>
      </c>
      <c r="Z252" s="64">
        <v>0</v>
      </c>
      <c r="AA252" s="211">
        <v>0</v>
      </c>
      <c r="AB252" s="233">
        <v>1</v>
      </c>
      <c r="AC252" s="230">
        <v>0</v>
      </c>
      <c r="AD252" s="64">
        <v>1</v>
      </c>
      <c r="AE252" s="272" t="s">
        <v>178</v>
      </c>
      <c r="AF252" s="275" t="s">
        <v>80</v>
      </c>
      <c r="AG252" s="265"/>
      <c r="AH252" s="265"/>
      <c r="AI252" s="265"/>
      <c r="AJ252" s="265"/>
      <c r="AK252" s="265"/>
      <c r="AL252" s="265"/>
      <c r="AM252" s="265"/>
      <c r="AN252" s="265"/>
      <c r="AO252" s="265"/>
      <c r="AP252" s="265"/>
      <c r="AQ252" s="265"/>
      <c r="AR252" s="265"/>
      <c r="AS252" s="266"/>
      <c r="AT252" s="267"/>
      <c r="AU252" s="307">
        <v>1</v>
      </c>
      <c r="AV252" s="276">
        <v>1</v>
      </c>
      <c r="AW252" s="276">
        <v>0</v>
      </c>
      <c r="AX252" s="276">
        <v>0</v>
      </c>
      <c r="AY252" s="276">
        <v>0</v>
      </c>
      <c r="AZ252" s="274">
        <f>SUM(AU252:AY252)</f>
        <v>2</v>
      </c>
      <c r="BA252" s="68">
        <v>2017</v>
      </c>
      <c r="BB252" s="159"/>
      <c r="BC252" s="151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259"/>
      <c r="BX252" s="235"/>
    </row>
    <row r="253" spans="1:76" s="161" customFormat="1" x14ac:dyDescent="0.2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7"/>
      <c r="AF253" s="158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49"/>
      <c r="AT253" s="160"/>
      <c r="AU253" s="168"/>
      <c r="AV253" s="160"/>
      <c r="AW253" s="160"/>
      <c r="AX253" s="160"/>
      <c r="AY253" s="160"/>
      <c r="AZ253" s="150"/>
      <c r="BA253" s="150"/>
      <c r="BB253" s="159"/>
      <c r="BC253" s="151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259"/>
      <c r="BX253" s="235"/>
    </row>
    <row r="254" spans="1:76" s="161" customFormat="1" x14ac:dyDescent="0.2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7"/>
      <c r="AF254" s="158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49"/>
      <c r="AT254" s="160"/>
      <c r="AU254" s="168"/>
      <c r="AV254" s="160"/>
      <c r="AW254" s="160"/>
      <c r="AX254" s="160"/>
      <c r="AY254" s="160"/>
      <c r="AZ254" s="150"/>
      <c r="BA254" s="150"/>
      <c r="BB254" s="159"/>
      <c r="BC254" s="151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259"/>
      <c r="BX254" s="235"/>
    </row>
    <row r="255" spans="1:76" s="161" customFormat="1" x14ac:dyDescent="0.2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7"/>
      <c r="AF255" s="158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49"/>
      <c r="AT255" s="160"/>
      <c r="AU255" s="168"/>
      <c r="AV255" s="160"/>
      <c r="AW255" s="160"/>
      <c r="AX255" s="160"/>
      <c r="AY255" s="160"/>
      <c r="AZ255" s="150"/>
      <c r="BA255" s="150"/>
      <c r="BB255" s="159"/>
      <c r="BC255" s="151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259"/>
      <c r="BX255" s="235"/>
    </row>
    <row r="256" spans="1:76" s="161" customFormat="1" x14ac:dyDescent="0.2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7"/>
      <c r="AF256" s="158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49"/>
      <c r="AT256" s="160"/>
      <c r="AU256" s="168"/>
      <c r="AV256" s="160"/>
      <c r="AW256" s="160"/>
      <c r="AX256" s="160"/>
      <c r="AY256" s="160"/>
      <c r="AZ256" s="150"/>
      <c r="BA256" s="150"/>
      <c r="BB256" s="159"/>
      <c r="BC256" s="151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259"/>
      <c r="BX256" s="235"/>
    </row>
    <row r="257" spans="1:76" s="161" customFormat="1" x14ac:dyDescent="0.2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7"/>
      <c r="AF257" s="158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49"/>
      <c r="AT257" s="160"/>
      <c r="AU257" s="168"/>
      <c r="AV257" s="160"/>
      <c r="AW257" s="160"/>
      <c r="AX257" s="160"/>
      <c r="AY257" s="160"/>
      <c r="AZ257" s="150"/>
      <c r="BA257" s="150"/>
      <c r="BB257" s="159"/>
      <c r="BC257" s="151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259"/>
      <c r="BX257" s="235"/>
    </row>
    <row r="258" spans="1:76" s="161" customFormat="1" x14ac:dyDescent="0.2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7"/>
      <c r="AF258" s="158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49"/>
      <c r="AT258" s="160"/>
      <c r="AU258" s="168"/>
      <c r="AV258" s="160"/>
      <c r="AW258" s="160"/>
      <c r="AX258" s="160"/>
      <c r="AY258" s="160"/>
      <c r="AZ258" s="150"/>
      <c r="BA258" s="150"/>
      <c r="BB258" s="159"/>
      <c r="BC258" s="151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259"/>
      <c r="BX258" s="235"/>
    </row>
    <row r="259" spans="1:76" s="161" customFormat="1" x14ac:dyDescent="0.2">
      <c r="A259" s="156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7"/>
      <c r="AF259" s="158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49"/>
      <c r="AT259" s="160"/>
      <c r="AU259" s="168"/>
      <c r="AV259" s="160"/>
      <c r="AW259" s="160"/>
      <c r="AX259" s="160"/>
      <c r="AY259" s="160"/>
      <c r="AZ259" s="150"/>
      <c r="BA259" s="150"/>
      <c r="BB259" s="159"/>
      <c r="BC259" s="151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259"/>
      <c r="BX259" s="235"/>
    </row>
    <row r="260" spans="1:76" s="161" customFormat="1" x14ac:dyDescent="0.2">
      <c r="A260" s="260"/>
      <c r="B260" s="260"/>
      <c r="C260" s="260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156"/>
      <c r="S260" s="156"/>
      <c r="T260" s="156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7"/>
      <c r="AF260" s="158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49"/>
      <c r="AT260" s="160"/>
      <c r="AU260" s="168"/>
      <c r="AV260" s="160"/>
      <c r="AW260" s="160"/>
      <c r="AX260" s="160"/>
      <c r="AY260" s="160"/>
      <c r="AZ260" s="150"/>
      <c r="BA260" s="150"/>
      <c r="BB260" s="159"/>
      <c r="BC260" s="151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259"/>
      <c r="BX260" s="235"/>
    </row>
    <row r="261" spans="1:76" s="161" customFormat="1" x14ac:dyDescent="0.2">
      <c r="A261" s="260"/>
      <c r="B261" s="260"/>
      <c r="C261" s="260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156"/>
      <c r="S261" s="156"/>
      <c r="T261" s="156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7"/>
      <c r="AF261" s="158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49"/>
      <c r="AT261" s="160"/>
      <c r="AU261" s="168"/>
      <c r="AV261" s="160"/>
      <c r="AW261" s="160"/>
      <c r="AX261" s="160"/>
      <c r="AY261" s="160"/>
      <c r="AZ261" s="150"/>
      <c r="BA261" s="150"/>
      <c r="BB261" s="159"/>
      <c r="BC261" s="151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259"/>
      <c r="BX261" s="235"/>
    </row>
    <row r="262" spans="1:76" s="161" customFormat="1" x14ac:dyDescent="0.2">
      <c r="A262" s="260"/>
      <c r="B262" s="260"/>
      <c r="C262" s="260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156"/>
      <c r="S262" s="156"/>
      <c r="T262" s="156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7"/>
      <c r="AF262" s="158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49"/>
      <c r="AT262" s="160"/>
      <c r="AU262" s="168"/>
      <c r="AV262" s="160"/>
      <c r="AW262" s="160"/>
      <c r="AX262" s="160"/>
      <c r="AY262" s="160"/>
      <c r="AZ262" s="150"/>
      <c r="BA262" s="150"/>
      <c r="BB262" s="159"/>
      <c r="BC262" s="151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259"/>
      <c r="BX262" s="235"/>
    </row>
    <row r="263" spans="1:76" s="161" customFormat="1" x14ac:dyDescent="0.2">
      <c r="A263" s="260"/>
      <c r="B263" s="260"/>
      <c r="C263" s="260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156"/>
      <c r="S263" s="156"/>
      <c r="T263" s="156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7"/>
      <c r="AF263" s="158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49"/>
      <c r="AT263" s="160"/>
      <c r="AU263" s="168"/>
      <c r="AV263" s="160"/>
      <c r="AW263" s="160"/>
      <c r="AX263" s="160"/>
      <c r="AY263" s="160"/>
      <c r="AZ263" s="150"/>
      <c r="BA263" s="150"/>
      <c r="BB263" s="159"/>
      <c r="BC263" s="151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259"/>
      <c r="BX263" s="235"/>
    </row>
    <row r="264" spans="1:76" s="161" customFormat="1" x14ac:dyDescent="0.2">
      <c r="A264" s="261"/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7"/>
      <c r="AF264" s="158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49"/>
      <c r="AT264" s="160"/>
      <c r="AU264" s="168"/>
      <c r="AV264" s="160"/>
      <c r="AW264" s="160"/>
      <c r="AX264" s="160"/>
      <c r="AY264" s="160"/>
      <c r="AZ264" s="150"/>
      <c r="BA264" s="150"/>
      <c r="BB264" s="159"/>
      <c r="BC264" s="151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259"/>
      <c r="BX264" s="235"/>
    </row>
    <row r="265" spans="1:76" s="161" customFormat="1" x14ac:dyDescent="0.2">
      <c r="A265" s="261"/>
      <c r="B265" s="261"/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7"/>
      <c r="AF265" s="158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49"/>
      <c r="AT265" s="160"/>
      <c r="AU265" s="168"/>
      <c r="AV265" s="160"/>
      <c r="AW265" s="160"/>
      <c r="AX265" s="160"/>
      <c r="AY265" s="160"/>
      <c r="AZ265" s="150"/>
      <c r="BA265" s="150"/>
      <c r="BB265" s="159"/>
      <c r="BC265" s="151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259"/>
      <c r="BX265" s="235"/>
    </row>
    <row r="266" spans="1:76" s="161" customFormat="1" x14ac:dyDescent="0.2">
      <c r="A266" s="261"/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7"/>
      <c r="AF266" s="158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49"/>
      <c r="AT266" s="160"/>
      <c r="AU266" s="168"/>
      <c r="AV266" s="160"/>
      <c r="AW266" s="160"/>
      <c r="AX266" s="160"/>
      <c r="AY266" s="160"/>
      <c r="AZ266" s="150"/>
      <c r="BA266" s="150"/>
      <c r="BB266" s="159"/>
      <c r="BC266" s="151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259"/>
      <c r="BX266" s="235"/>
    </row>
    <row r="267" spans="1:76" s="161" customFormat="1" x14ac:dyDescent="0.2">
      <c r="A267" s="261"/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7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49"/>
      <c r="AT267" s="160"/>
      <c r="AU267" s="168"/>
      <c r="AV267" s="160"/>
      <c r="AW267" s="160"/>
      <c r="AX267" s="160"/>
      <c r="AY267" s="160"/>
      <c r="AZ267" s="150"/>
      <c r="BA267" s="150"/>
      <c r="BB267" s="159"/>
      <c r="BC267" s="151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259"/>
      <c r="BX267" s="235"/>
    </row>
    <row r="268" spans="1:76" s="161" customFormat="1" x14ac:dyDescent="0.2">
      <c r="A268" s="261"/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7"/>
      <c r="AF268" s="158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49"/>
      <c r="AT268" s="160"/>
      <c r="AU268" s="168"/>
      <c r="AV268" s="160"/>
      <c r="AW268" s="160"/>
      <c r="AX268" s="160"/>
      <c r="AY268" s="160"/>
      <c r="AZ268" s="150"/>
      <c r="BA268" s="150"/>
      <c r="BB268" s="159"/>
      <c r="BC268" s="151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259"/>
      <c r="BX268" s="235"/>
    </row>
    <row r="269" spans="1:76" s="161" customFormat="1" x14ac:dyDescent="0.2">
      <c r="A269" s="261"/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7"/>
      <c r="AF269" s="158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49"/>
      <c r="AT269" s="160"/>
      <c r="AU269" s="168"/>
      <c r="AV269" s="160"/>
      <c r="AW269" s="160"/>
      <c r="AX269" s="160"/>
      <c r="AY269" s="160"/>
      <c r="AZ269" s="150"/>
      <c r="BA269" s="150"/>
      <c r="BB269" s="159"/>
      <c r="BC269" s="151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259"/>
      <c r="BX269" s="235"/>
    </row>
    <row r="270" spans="1:76" s="161" customFormat="1" x14ac:dyDescent="0.2">
      <c r="A270" s="261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7"/>
      <c r="AF270" s="158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49"/>
      <c r="AT270" s="160"/>
      <c r="AU270" s="168"/>
      <c r="AV270" s="160"/>
      <c r="AW270" s="160"/>
      <c r="AX270" s="160"/>
      <c r="AY270" s="160"/>
      <c r="AZ270" s="150"/>
      <c r="BA270" s="150"/>
      <c r="BB270" s="159"/>
      <c r="BC270" s="151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259"/>
      <c r="BX270" s="235"/>
    </row>
    <row r="271" spans="1:76" s="161" customFormat="1" x14ac:dyDescent="0.2">
      <c r="A271" s="261"/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7"/>
      <c r="AF271" s="158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49"/>
      <c r="AT271" s="160"/>
      <c r="AU271" s="168"/>
      <c r="AV271" s="160"/>
      <c r="AW271" s="160"/>
      <c r="AX271" s="160"/>
      <c r="AY271" s="160"/>
      <c r="AZ271" s="150"/>
      <c r="BA271" s="150"/>
      <c r="BB271" s="159"/>
      <c r="BC271" s="151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259"/>
      <c r="BX271" s="235"/>
    </row>
    <row r="272" spans="1:76" s="161" customFormat="1" x14ac:dyDescent="0.2">
      <c r="A272" s="261"/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7"/>
      <c r="AF272" s="158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49"/>
      <c r="AT272" s="160"/>
      <c r="AU272" s="168"/>
      <c r="AV272" s="160"/>
      <c r="AW272" s="160"/>
      <c r="AX272" s="160"/>
      <c r="AY272" s="160"/>
      <c r="AZ272" s="150"/>
      <c r="BA272" s="150"/>
      <c r="BB272" s="159"/>
      <c r="BC272" s="151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259"/>
      <c r="BX272" s="235"/>
    </row>
    <row r="273" spans="1:76" s="161" customFormat="1" x14ac:dyDescent="0.2">
      <c r="A273" s="261"/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7"/>
      <c r="AF273" s="158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49"/>
      <c r="AT273" s="160"/>
      <c r="AU273" s="168"/>
      <c r="AV273" s="160"/>
      <c r="AW273" s="160"/>
      <c r="AX273" s="160"/>
      <c r="AY273" s="160"/>
      <c r="AZ273" s="150"/>
      <c r="BA273" s="150"/>
      <c r="BB273" s="159"/>
      <c r="BC273" s="151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259"/>
      <c r="BX273" s="235"/>
    </row>
    <row r="274" spans="1:76" s="161" customFormat="1" x14ac:dyDescent="0.2">
      <c r="A274" s="261"/>
      <c r="B274" s="261"/>
      <c r="C274" s="261"/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7"/>
      <c r="AF274" s="158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49"/>
      <c r="AT274" s="160"/>
      <c r="AU274" s="168"/>
      <c r="AV274" s="160"/>
      <c r="AW274" s="160"/>
      <c r="AX274" s="160"/>
      <c r="AY274" s="160"/>
      <c r="AZ274" s="150"/>
      <c r="BA274" s="150"/>
      <c r="BB274" s="159"/>
      <c r="BC274" s="151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259"/>
      <c r="BX274" s="235"/>
    </row>
    <row r="275" spans="1:76" s="161" customFormat="1" x14ac:dyDescent="0.2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7"/>
      <c r="AF275" s="158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49"/>
      <c r="AT275" s="160"/>
      <c r="AU275" s="168"/>
      <c r="AV275" s="160"/>
      <c r="AW275" s="160"/>
      <c r="AX275" s="160"/>
      <c r="AY275" s="160"/>
      <c r="AZ275" s="150"/>
      <c r="BA275" s="150"/>
      <c r="BB275" s="159"/>
      <c r="BC275" s="151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259"/>
      <c r="BX275" s="235"/>
    </row>
    <row r="276" spans="1:76" s="161" customFormat="1" x14ac:dyDescent="0.2">
      <c r="A276" s="261"/>
      <c r="B276" s="261"/>
      <c r="C276" s="261"/>
      <c r="D276" s="261"/>
      <c r="E276" s="261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7"/>
      <c r="AF276" s="158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49"/>
      <c r="AT276" s="160"/>
      <c r="AU276" s="168"/>
      <c r="AV276" s="160"/>
      <c r="AW276" s="160"/>
      <c r="AX276" s="160"/>
      <c r="AY276" s="160"/>
      <c r="AZ276" s="150"/>
      <c r="BA276" s="150"/>
      <c r="BB276" s="159"/>
      <c r="BC276" s="151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259"/>
      <c r="BX276" s="235"/>
    </row>
    <row r="277" spans="1:76" s="161" customFormat="1" x14ac:dyDescent="0.2">
      <c r="A277" s="261"/>
      <c r="B277" s="261"/>
      <c r="C277" s="261"/>
      <c r="D277" s="261"/>
      <c r="E277" s="261"/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7"/>
      <c r="AF277" s="158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49"/>
      <c r="AT277" s="160"/>
      <c r="AU277" s="168"/>
      <c r="AV277" s="160"/>
      <c r="AW277" s="160"/>
      <c r="AX277" s="160"/>
      <c r="AY277" s="160"/>
      <c r="AZ277" s="150"/>
      <c r="BA277" s="150"/>
      <c r="BB277" s="159"/>
      <c r="BC277" s="151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259"/>
      <c r="BX277" s="235"/>
    </row>
    <row r="278" spans="1:76" s="161" customFormat="1" x14ac:dyDescent="0.2">
      <c r="A278" s="261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7"/>
      <c r="AF278" s="158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49"/>
      <c r="AT278" s="160"/>
      <c r="AU278" s="168"/>
      <c r="AV278" s="160"/>
      <c r="AW278" s="160"/>
      <c r="AX278" s="160"/>
      <c r="AY278" s="160"/>
      <c r="AZ278" s="150"/>
      <c r="BA278" s="150"/>
      <c r="BB278" s="159"/>
      <c r="BC278" s="151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259"/>
      <c r="BX278" s="235"/>
    </row>
    <row r="279" spans="1:76" s="161" customFormat="1" x14ac:dyDescent="0.2">
      <c r="A279" s="261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7"/>
      <c r="AF279" s="158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49"/>
      <c r="AT279" s="160"/>
      <c r="AU279" s="168"/>
      <c r="AV279" s="160"/>
      <c r="AW279" s="160"/>
      <c r="AX279" s="160"/>
      <c r="AY279" s="160"/>
      <c r="AZ279" s="150"/>
      <c r="BA279" s="150"/>
      <c r="BB279" s="159"/>
      <c r="BC279" s="151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259"/>
      <c r="BX279" s="235"/>
    </row>
    <row r="280" spans="1:76" s="161" customFormat="1" x14ac:dyDescent="0.2">
      <c r="A280" s="261"/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7"/>
      <c r="AF280" s="158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49"/>
      <c r="AT280" s="160"/>
      <c r="AU280" s="168"/>
      <c r="AV280" s="160"/>
      <c r="AW280" s="160"/>
      <c r="AX280" s="160"/>
      <c r="AY280" s="160"/>
      <c r="AZ280" s="150"/>
      <c r="BA280" s="150"/>
      <c r="BB280" s="159"/>
      <c r="BC280" s="151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  <c r="BV280" s="159"/>
      <c r="BW280" s="259"/>
      <c r="BX280" s="235"/>
    </row>
    <row r="281" spans="1:76" s="161" customFormat="1" x14ac:dyDescent="0.2">
      <c r="A281" s="261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7"/>
      <c r="AF281" s="158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49"/>
      <c r="AT281" s="160"/>
      <c r="AU281" s="168"/>
      <c r="AV281" s="160"/>
      <c r="AW281" s="160"/>
      <c r="AX281" s="160"/>
      <c r="AY281" s="160"/>
      <c r="AZ281" s="150"/>
      <c r="BA281" s="150"/>
      <c r="BB281" s="159"/>
      <c r="BC281" s="151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  <c r="BV281" s="159"/>
      <c r="BW281" s="259"/>
      <c r="BX281" s="235"/>
    </row>
    <row r="282" spans="1:76" s="161" customFormat="1" x14ac:dyDescent="0.2">
      <c r="A282" s="261"/>
      <c r="B282" s="261"/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7"/>
      <c r="AF282" s="158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49"/>
      <c r="AT282" s="160"/>
      <c r="AU282" s="168"/>
      <c r="AV282" s="160"/>
      <c r="AW282" s="160"/>
      <c r="AX282" s="160"/>
      <c r="AY282" s="160"/>
      <c r="AZ282" s="150"/>
      <c r="BA282" s="150"/>
      <c r="BB282" s="159"/>
      <c r="BC282" s="151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259"/>
      <c r="BX282" s="235"/>
    </row>
    <row r="283" spans="1:76" s="161" customFormat="1" x14ac:dyDescent="0.2">
      <c r="A283" s="261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7"/>
      <c r="AF283" s="158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49"/>
      <c r="AT283" s="160"/>
      <c r="AU283" s="168"/>
      <c r="AV283" s="160"/>
      <c r="AW283" s="160"/>
      <c r="AX283" s="160"/>
      <c r="AY283" s="160"/>
      <c r="AZ283" s="150"/>
      <c r="BA283" s="150"/>
      <c r="BB283" s="159"/>
      <c r="BC283" s="151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259"/>
      <c r="BX283" s="235"/>
    </row>
    <row r="284" spans="1:76" s="161" customFormat="1" x14ac:dyDescent="0.2">
      <c r="A284" s="261"/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7"/>
      <c r="AF284" s="158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49"/>
      <c r="AT284" s="160"/>
      <c r="AU284" s="168"/>
      <c r="AV284" s="160"/>
      <c r="AW284" s="160"/>
      <c r="AX284" s="160"/>
      <c r="AY284" s="160"/>
      <c r="AZ284" s="150"/>
      <c r="BA284" s="150"/>
      <c r="BB284" s="159"/>
      <c r="BC284" s="151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259"/>
      <c r="BX284" s="235"/>
    </row>
    <row r="285" spans="1:76" s="161" customFormat="1" x14ac:dyDescent="0.2">
      <c r="A285" s="261"/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7"/>
      <c r="AF285" s="158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49"/>
      <c r="AT285" s="160"/>
      <c r="AU285" s="168"/>
      <c r="AV285" s="160"/>
      <c r="AW285" s="160"/>
      <c r="AX285" s="160"/>
      <c r="AY285" s="160"/>
      <c r="AZ285" s="150"/>
      <c r="BA285" s="150"/>
      <c r="BB285" s="159"/>
      <c r="BC285" s="151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259"/>
      <c r="BX285" s="235"/>
    </row>
    <row r="286" spans="1:76" s="161" customFormat="1" x14ac:dyDescent="0.2">
      <c r="A286" s="261"/>
      <c r="B286" s="261"/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7"/>
      <c r="AF286" s="158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49"/>
      <c r="AT286" s="160"/>
      <c r="AU286" s="168"/>
      <c r="AV286" s="160"/>
      <c r="AW286" s="160"/>
      <c r="AX286" s="160"/>
      <c r="AY286" s="160"/>
      <c r="AZ286" s="150"/>
      <c r="BA286" s="150"/>
      <c r="BB286" s="159"/>
      <c r="BC286" s="151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259"/>
      <c r="BX286" s="235"/>
    </row>
    <row r="287" spans="1:76" s="161" customFormat="1" x14ac:dyDescent="0.2">
      <c r="A287" s="261"/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7"/>
      <c r="AF287" s="158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49"/>
      <c r="AT287" s="160"/>
      <c r="AU287" s="168"/>
      <c r="AV287" s="160"/>
      <c r="AW287" s="160"/>
      <c r="AX287" s="160"/>
      <c r="AY287" s="160"/>
      <c r="AZ287" s="150"/>
      <c r="BA287" s="150"/>
      <c r="BB287" s="159"/>
      <c r="BC287" s="151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259"/>
      <c r="BX287" s="235"/>
    </row>
    <row r="288" spans="1:76" s="161" customFormat="1" x14ac:dyDescent="0.2">
      <c r="A288" s="261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7"/>
      <c r="AF288" s="158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49"/>
      <c r="AT288" s="160"/>
      <c r="AU288" s="168"/>
      <c r="AV288" s="160"/>
      <c r="AW288" s="160"/>
      <c r="AX288" s="160"/>
      <c r="AY288" s="160"/>
      <c r="AZ288" s="150"/>
      <c r="BA288" s="150"/>
      <c r="BB288" s="159"/>
      <c r="BC288" s="151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259"/>
      <c r="BX288" s="235"/>
    </row>
    <row r="289" spans="1:76" s="161" customFormat="1" x14ac:dyDescent="0.2">
      <c r="A289" s="261"/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7"/>
      <c r="AF289" s="158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49"/>
      <c r="AT289" s="160"/>
      <c r="AU289" s="168"/>
      <c r="AV289" s="160"/>
      <c r="AW289" s="160"/>
      <c r="AX289" s="160"/>
      <c r="AY289" s="160"/>
      <c r="AZ289" s="150"/>
      <c r="BA289" s="150"/>
      <c r="BB289" s="159"/>
      <c r="BC289" s="151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259"/>
      <c r="BX289" s="235"/>
    </row>
    <row r="290" spans="1:76" s="161" customFormat="1" x14ac:dyDescent="0.2">
      <c r="A290" s="261"/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7"/>
      <c r="AF290" s="158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49"/>
      <c r="AT290" s="160"/>
      <c r="AU290" s="168"/>
      <c r="AV290" s="160"/>
      <c r="AW290" s="160"/>
      <c r="AX290" s="160"/>
      <c r="AY290" s="160"/>
      <c r="AZ290" s="150"/>
      <c r="BA290" s="150"/>
      <c r="BB290" s="159"/>
      <c r="BC290" s="151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259"/>
      <c r="BX290" s="235"/>
    </row>
    <row r="291" spans="1:76" s="161" customFormat="1" x14ac:dyDescent="0.2">
      <c r="A291" s="261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7"/>
      <c r="AF291" s="158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49"/>
      <c r="AT291" s="160"/>
      <c r="AU291" s="168"/>
      <c r="AV291" s="160"/>
      <c r="AW291" s="160"/>
      <c r="AX291" s="160"/>
      <c r="AY291" s="160"/>
      <c r="AZ291" s="150"/>
      <c r="BA291" s="150"/>
      <c r="BB291" s="159"/>
      <c r="BC291" s="151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259"/>
      <c r="BX291" s="235"/>
    </row>
    <row r="292" spans="1:76" s="161" customFormat="1" x14ac:dyDescent="0.2">
      <c r="A292" s="261"/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7"/>
      <c r="AF292" s="158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49"/>
      <c r="AT292" s="160"/>
      <c r="AU292" s="168"/>
      <c r="AV292" s="160"/>
      <c r="AW292" s="160"/>
      <c r="AX292" s="160"/>
      <c r="AY292" s="160"/>
      <c r="AZ292" s="150"/>
      <c r="BA292" s="150"/>
      <c r="BB292" s="159"/>
      <c r="BC292" s="151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259"/>
      <c r="BX292" s="235"/>
    </row>
    <row r="293" spans="1:76" s="161" customFormat="1" x14ac:dyDescent="0.2">
      <c r="A293" s="261"/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7"/>
      <c r="AF293" s="158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49"/>
      <c r="AT293" s="160"/>
      <c r="AU293" s="168"/>
      <c r="AV293" s="160"/>
      <c r="AW293" s="160"/>
      <c r="AX293" s="160"/>
      <c r="AY293" s="160"/>
      <c r="AZ293" s="150"/>
      <c r="BA293" s="150"/>
      <c r="BB293" s="159"/>
      <c r="BC293" s="151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259"/>
      <c r="BX293" s="235"/>
    </row>
    <row r="294" spans="1:76" s="161" customFormat="1" x14ac:dyDescent="0.2">
      <c r="A294" s="261"/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7"/>
      <c r="AF294" s="158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49"/>
      <c r="AT294" s="160"/>
      <c r="AU294" s="168"/>
      <c r="AV294" s="160"/>
      <c r="AW294" s="160"/>
      <c r="AX294" s="160"/>
      <c r="AY294" s="160"/>
      <c r="AZ294" s="150"/>
      <c r="BA294" s="150"/>
      <c r="BB294" s="159"/>
      <c r="BC294" s="151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259"/>
      <c r="BX294" s="235"/>
    </row>
    <row r="295" spans="1:76" s="161" customFormat="1" x14ac:dyDescent="0.2">
      <c r="A295" s="261"/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7"/>
      <c r="AF295" s="158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49"/>
      <c r="AT295" s="160"/>
      <c r="AU295" s="168"/>
      <c r="AV295" s="160"/>
      <c r="AW295" s="160"/>
      <c r="AX295" s="160"/>
      <c r="AY295" s="160"/>
      <c r="AZ295" s="150"/>
      <c r="BA295" s="150"/>
      <c r="BB295" s="159"/>
      <c r="BC295" s="151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259"/>
      <c r="BX295" s="235"/>
    </row>
    <row r="296" spans="1:76" s="161" customFormat="1" x14ac:dyDescent="0.2">
      <c r="A296" s="261"/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7"/>
      <c r="AF296" s="158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49"/>
      <c r="AT296" s="160"/>
      <c r="AU296" s="168"/>
      <c r="AV296" s="160"/>
      <c r="AW296" s="160"/>
      <c r="AX296" s="160"/>
      <c r="AY296" s="160"/>
      <c r="AZ296" s="150"/>
      <c r="BA296" s="150"/>
      <c r="BB296" s="159"/>
      <c r="BC296" s="151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259"/>
      <c r="BX296" s="235"/>
    </row>
    <row r="297" spans="1:76" s="161" customFormat="1" x14ac:dyDescent="0.2">
      <c r="A297" s="261"/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7"/>
      <c r="AF297" s="158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49"/>
      <c r="AT297" s="160"/>
      <c r="AU297" s="168"/>
      <c r="AV297" s="160"/>
      <c r="AW297" s="160"/>
      <c r="AX297" s="160"/>
      <c r="AY297" s="160"/>
      <c r="AZ297" s="150"/>
      <c r="BA297" s="150"/>
      <c r="BB297" s="159"/>
      <c r="BC297" s="151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259"/>
      <c r="BX297" s="235"/>
    </row>
    <row r="298" spans="1:76" s="161" customFormat="1" x14ac:dyDescent="0.2">
      <c r="A298" s="261"/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7"/>
      <c r="AF298" s="158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49"/>
      <c r="AT298" s="160"/>
      <c r="AU298" s="168"/>
      <c r="AV298" s="160"/>
      <c r="AW298" s="160"/>
      <c r="AX298" s="160"/>
      <c r="AY298" s="160"/>
      <c r="AZ298" s="150"/>
      <c r="BA298" s="150"/>
      <c r="BB298" s="159"/>
      <c r="BC298" s="151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259"/>
      <c r="BX298" s="235"/>
    </row>
    <row r="299" spans="1:76" s="161" customFormat="1" x14ac:dyDescent="0.2">
      <c r="A299" s="261"/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7"/>
      <c r="AF299" s="158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49"/>
      <c r="AT299" s="160"/>
      <c r="AU299" s="168"/>
      <c r="AV299" s="160"/>
      <c r="AW299" s="160"/>
      <c r="AX299" s="160"/>
      <c r="AY299" s="160"/>
      <c r="AZ299" s="150"/>
      <c r="BA299" s="150"/>
      <c r="BB299" s="159"/>
      <c r="BC299" s="151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259"/>
      <c r="BX299" s="235"/>
    </row>
    <row r="300" spans="1:76" s="161" customFormat="1" x14ac:dyDescent="0.2">
      <c r="A300" s="261"/>
      <c r="B300" s="261"/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7"/>
      <c r="AF300" s="158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49"/>
      <c r="AT300" s="160"/>
      <c r="AU300" s="168"/>
      <c r="AV300" s="160"/>
      <c r="AW300" s="160"/>
      <c r="AX300" s="160"/>
      <c r="AY300" s="160"/>
      <c r="AZ300" s="150"/>
      <c r="BA300" s="150"/>
      <c r="BB300" s="159"/>
      <c r="BC300" s="151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259"/>
      <c r="BX300" s="235"/>
    </row>
    <row r="301" spans="1:76" s="161" customFormat="1" x14ac:dyDescent="0.2">
      <c r="A301" s="261"/>
      <c r="B301" s="261"/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7"/>
      <c r="AF301" s="158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49"/>
      <c r="AT301" s="160"/>
      <c r="AU301" s="168"/>
      <c r="AV301" s="160"/>
      <c r="AW301" s="160"/>
      <c r="AX301" s="160"/>
      <c r="AY301" s="160"/>
      <c r="AZ301" s="150"/>
      <c r="BA301" s="150"/>
      <c r="BB301" s="159"/>
      <c r="BC301" s="151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259"/>
      <c r="BX301" s="235"/>
    </row>
    <row r="302" spans="1:76" s="161" customFormat="1" x14ac:dyDescent="0.2">
      <c r="A302" s="261"/>
      <c r="B302" s="261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7"/>
      <c r="AF302" s="158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49"/>
      <c r="AT302" s="160"/>
      <c r="AU302" s="168"/>
      <c r="AV302" s="160"/>
      <c r="AW302" s="160"/>
      <c r="AX302" s="160"/>
      <c r="AY302" s="160"/>
      <c r="AZ302" s="150"/>
      <c r="BA302" s="150"/>
      <c r="BB302" s="159"/>
      <c r="BC302" s="151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259"/>
      <c r="BX302" s="235"/>
    </row>
    <row r="303" spans="1:76" s="161" customFormat="1" x14ac:dyDescent="0.2">
      <c r="A303" s="261"/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7"/>
      <c r="AF303" s="158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49"/>
      <c r="AT303" s="160"/>
      <c r="AU303" s="168"/>
      <c r="AV303" s="160"/>
      <c r="AW303" s="160"/>
      <c r="AX303" s="160"/>
      <c r="AY303" s="160"/>
      <c r="AZ303" s="150"/>
      <c r="BA303" s="150"/>
      <c r="BB303" s="159"/>
      <c r="BC303" s="151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259"/>
      <c r="BX303" s="235"/>
    </row>
    <row r="304" spans="1:76" s="161" customFormat="1" x14ac:dyDescent="0.2">
      <c r="A304" s="261"/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7"/>
      <c r="AF304" s="158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49"/>
      <c r="AT304" s="160"/>
      <c r="AU304" s="168"/>
      <c r="AV304" s="160"/>
      <c r="AW304" s="160"/>
      <c r="AX304" s="160"/>
      <c r="AY304" s="160"/>
      <c r="AZ304" s="150"/>
      <c r="BA304" s="150"/>
      <c r="BB304" s="159"/>
      <c r="BC304" s="151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259"/>
      <c r="BX304" s="235"/>
    </row>
    <row r="305" spans="1:76" s="161" customFormat="1" x14ac:dyDescent="0.2">
      <c r="A305" s="261"/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7"/>
      <c r="AF305" s="158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49"/>
      <c r="AT305" s="160"/>
      <c r="AU305" s="168"/>
      <c r="AV305" s="160"/>
      <c r="AW305" s="160"/>
      <c r="AX305" s="160"/>
      <c r="AY305" s="160"/>
      <c r="AZ305" s="150"/>
      <c r="BA305" s="150"/>
      <c r="BB305" s="159"/>
      <c r="BC305" s="151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259"/>
      <c r="BX305" s="235"/>
    </row>
    <row r="306" spans="1:76" s="161" customFormat="1" x14ac:dyDescent="0.2">
      <c r="A306" s="261"/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7"/>
      <c r="AF306" s="158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49"/>
      <c r="AT306" s="160"/>
      <c r="AU306" s="168"/>
      <c r="AV306" s="160"/>
      <c r="AW306" s="160"/>
      <c r="AX306" s="160"/>
      <c r="AY306" s="160"/>
      <c r="AZ306" s="150"/>
      <c r="BA306" s="150"/>
      <c r="BB306" s="159"/>
      <c r="BC306" s="151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259"/>
      <c r="BX306" s="235"/>
    </row>
    <row r="307" spans="1:76" s="161" customFormat="1" x14ac:dyDescent="0.2">
      <c r="A307" s="261"/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7"/>
      <c r="AF307" s="158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49"/>
      <c r="AT307" s="160"/>
      <c r="AU307" s="168"/>
      <c r="AV307" s="160"/>
      <c r="AW307" s="160"/>
      <c r="AX307" s="160"/>
      <c r="AY307" s="160"/>
      <c r="AZ307" s="150"/>
      <c r="BA307" s="150"/>
      <c r="BB307" s="159"/>
      <c r="BC307" s="151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259"/>
      <c r="BX307" s="235"/>
    </row>
    <row r="308" spans="1:76" s="161" customFormat="1" x14ac:dyDescent="0.2">
      <c r="A308" s="261"/>
      <c r="B308" s="261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7"/>
      <c r="AF308" s="158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49"/>
      <c r="AT308" s="160"/>
      <c r="AU308" s="168"/>
      <c r="AV308" s="160"/>
      <c r="AW308" s="160"/>
      <c r="AX308" s="160"/>
      <c r="AY308" s="160"/>
      <c r="AZ308" s="150"/>
      <c r="BA308" s="150"/>
      <c r="BB308" s="159"/>
      <c r="BC308" s="151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259"/>
      <c r="BX308" s="235"/>
    </row>
    <row r="309" spans="1:76" s="161" customFormat="1" x14ac:dyDescent="0.2">
      <c r="A309" s="261"/>
      <c r="B309" s="261"/>
      <c r="C309" s="261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7"/>
      <c r="AF309" s="158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49"/>
      <c r="AT309" s="160"/>
      <c r="AU309" s="168"/>
      <c r="AV309" s="160"/>
      <c r="AW309" s="160"/>
      <c r="AX309" s="160"/>
      <c r="AY309" s="160"/>
      <c r="AZ309" s="150"/>
      <c r="BA309" s="150"/>
      <c r="BB309" s="159"/>
      <c r="BC309" s="151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259"/>
      <c r="BX309" s="235"/>
    </row>
    <row r="310" spans="1:76" s="161" customFormat="1" x14ac:dyDescent="0.2">
      <c r="A310" s="261"/>
      <c r="B310" s="261"/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7"/>
      <c r="AF310" s="158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49"/>
      <c r="AT310" s="160"/>
      <c r="AU310" s="168"/>
      <c r="AV310" s="160"/>
      <c r="AW310" s="160"/>
      <c r="AX310" s="160"/>
      <c r="AY310" s="160"/>
      <c r="AZ310" s="150"/>
      <c r="BA310" s="150"/>
      <c r="BB310" s="159"/>
      <c r="BC310" s="151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259"/>
      <c r="BX310" s="235"/>
    </row>
    <row r="311" spans="1:76" s="161" customFormat="1" x14ac:dyDescent="0.2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7"/>
      <c r="AF311" s="158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49"/>
      <c r="AT311" s="160"/>
      <c r="AU311" s="168"/>
      <c r="AV311" s="160"/>
      <c r="AW311" s="160"/>
      <c r="AX311" s="160"/>
      <c r="AY311" s="160"/>
      <c r="AZ311" s="150"/>
      <c r="BA311" s="150"/>
      <c r="BB311" s="159"/>
      <c r="BC311" s="151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259"/>
      <c r="BX311" s="235"/>
    </row>
    <row r="312" spans="1:76" s="161" customFormat="1" x14ac:dyDescent="0.2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7"/>
      <c r="AF312" s="158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49"/>
      <c r="AT312" s="160"/>
      <c r="AU312" s="168"/>
      <c r="AV312" s="160"/>
      <c r="AW312" s="160"/>
      <c r="AX312" s="160"/>
      <c r="AY312" s="160"/>
      <c r="AZ312" s="150"/>
      <c r="BA312" s="150"/>
      <c r="BB312" s="159"/>
      <c r="BC312" s="151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259"/>
      <c r="BX312" s="235"/>
    </row>
    <row r="313" spans="1:76" s="161" customFormat="1" x14ac:dyDescent="0.2">
      <c r="A313" s="261"/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7"/>
      <c r="AF313" s="158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49"/>
      <c r="AT313" s="160"/>
      <c r="AU313" s="168"/>
      <c r="AV313" s="160"/>
      <c r="AW313" s="160"/>
      <c r="AX313" s="160"/>
      <c r="AY313" s="160"/>
      <c r="AZ313" s="150"/>
      <c r="BA313" s="150"/>
      <c r="BB313" s="159"/>
      <c r="BC313" s="151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  <c r="BV313" s="159"/>
      <c r="BW313" s="259"/>
      <c r="BX313" s="235"/>
    </row>
    <row r="314" spans="1:76" s="161" customFormat="1" x14ac:dyDescent="0.2">
      <c r="A314" s="261"/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7"/>
      <c r="AF314" s="158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49"/>
      <c r="AT314" s="160"/>
      <c r="AU314" s="168"/>
      <c r="AV314" s="160"/>
      <c r="AW314" s="160"/>
      <c r="AX314" s="160"/>
      <c r="AY314" s="160"/>
      <c r="AZ314" s="150"/>
      <c r="BA314" s="150"/>
      <c r="BB314" s="159"/>
      <c r="BC314" s="151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  <c r="BV314" s="159"/>
      <c r="BW314" s="259"/>
      <c r="BX314" s="235"/>
    </row>
    <row r="315" spans="1:76" s="161" customFormat="1" x14ac:dyDescent="0.2">
      <c r="A315" s="261"/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7"/>
      <c r="AF315" s="158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49"/>
      <c r="AT315" s="160"/>
      <c r="AU315" s="168"/>
      <c r="AV315" s="160"/>
      <c r="AW315" s="160"/>
      <c r="AX315" s="160"/>
      <c r="AY315" s="160"/>
      <c r="AZ315" s="150"/>
      <c r="BA315" s="150"/>
      <c r="BB315" s="159"/>
      <c r="BC315" s="151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259"/>
      <c r="BX315" s="235"/>
    </row>
    <row r="316" spans="1:76" s="161" customFormat="1" x14ac:dyDescent="0.2">
      <c r="A316" s="261"/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7"/>
      <c r="AF316" s="158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49"/>
      <c r="AT316" s="160"/>
      <c r="AU316" s="168"/>
      <c r="AV316" s="160"/>
      <c r="AW316" s="160"/>
      <c r="AX316" s="160"/>
      <c r="AY316" s="160"/>
      <c r="AZ316" s="150"/>
      <c r="BA316" s="150"/>
      <c r="BB316" s="159"/>
      <c r="BC316" s="151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259"/>
      <c r="BX316" s="235"/>
    </row>
    <row r="317" spans="1:76" s="161" customFormat="1" x14ac:dyDescent="0.2">
      <c r="A317" s="261"/>
      <c r="B317" s="261"/>
      <c r="C317" s="261"/>
      <c r="D317" s="261"/>
      <c r="E317" s="261"/>
      <c r="F317" s="26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7"/>
      <c r="AF317" s="158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49"/>
      <c r="AT317" s="160"/>
      <c r="AU317" s="168"/>
      <c r="AV317" s="160"/>
      <c r="AW317" s="160"/>
      <c r="AX317" s="160"/>
      <c r="AY317" s="160"/>
      <c r="AZ317" s="150"/>
      <c r="BA317" s="150"/>
      <c r="BB317" s="159"/>
      <c r="BC317" s="151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259"/>
      <c r="BX317" s="235"/>
    </row>
    <row r="318" spans="1:76" s="161" customFormat="1" x14ac:dyDescent="0.2">
      <c r="A318" s="261"/>
      <c r="B318" s="261"/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7"/>
      <c r="AF318" s="158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49"/>
      <c r="AT318" s="160"/>
      <c r="AU318" s="168"/>
      <c r="AV318" s="160"/>
      <c r="AW318" s="160"/>
      <c r="AX318" s="160"/>
      <c r="AY318" s="160"/>
      <c r="AZ318" s="150"/>
      <c r="BA318" s="150"/>
      <c r="BB318" s="159"/>
      <c r="BC318" s="151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259"/>
      <c r="BX318" s="235"/>
    </row>
    <row r="319" spans="1:76" s="161" customFormat="1" x14ac:dyDescent="0.2">
      <c r="A319" s="261"/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7"/>
      <c r="AF319" s="158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49"/>
      <c r="AT319" s="160"/>
      <c r="AU319" s="168"/>
      <c r="AV319" s="160"/>
      <c r="AW319" s="160"/>
      <c r="AX319" s="160"/>
      <c r="AY319" s="160"/>
      <c r="AZ319" s="150"/>
      <c r="BA319" s="150"/>
      <c r="BB319" s="159"/>
      <c r="BC319" s="151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259"/>
      <c r="BX319" s="235"/>
    </row>
    <row r="320" spans="1:76" s="161" customFormat="1" x14ac:dyDescent="0.2">
      <c r="A320" s="261"/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7"/>
      <c r="AF320" s="158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49"/>
      <c r="AT320" s="160"/>
      <c r="AU320" s="168"/>
      <c r="AV320" s="160"/>
      <c r="AW320" s="160"/>
      <c r="AX320" s="160"/>
      <c r="AY320" s="160"/>
      <c r="AZ320" s="150"/>
      <c r="BA320" s="150"/>
      <c r="BB320" s="159"/>
      <c r="BC320" s="151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259"/>
      <c r="BX320" s="235"/>
    </row>
    <row r="321" spans="1:76" s="161" customFormat="1" x14ac:dyDescent="0.2">
      <c r="A321" s="261"/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7"/>
      <c r="AF321" s="158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49"/>
      <c r="AT321" s="160"/>
      <c r="AU321" s="168"/>
      <c r="AV321" s="160"/>
      <c r="AW321" s="160"/>
      <c r="AX321" s="160"/>
      <c r="AY321" s="160"/>
      <c r="AZ321" s="150"/>
      <c r="BA321" s="150"/>
      <c r="BB321" s="159"/>
      <c r="BC321" s="151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259"/>
      <c r="BX321" s="235"/>
    </row>
    <row r="322" spans="1:76" s="161" customFormat="1" x14ac:dyDescent="0.2">
      <c r="A322" s="261"/>
      <c r="B322" s="261"/>
      <c r="C322" s="261"/>
      <c r="D322" s="261"/>
      <c r="E322" s="261"/>
      <c r="F322" s="261"/>
      <c r="G322" s="261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7"/>
      <c r="AF322" s="158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49"/>
      <c r="AT322" s="160"/>
      <c r="AU322" s="168"/>
      <c r="AV322" s="160"/>
      <c r="AW322" s="160"/>
      <c r="AX322" s="160"/>
      <c r="AY322" s="160"/>
      <c r="AZ322" s="150"/>
      <c r="BA322" s="150"/>
      <c r="BB322" s="159"/>
      <c r="BC322" s="151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259"/>
      <c r="BX322" s="235"/>
    </row>
    <row r="323" spans="1:76" s="161" customFormat="1" x14ac:dyDescent="0.2">
      <c r="A323" s="261"/>
      <c r="B323" s="261"/>
      <c r="C323" s="261"/>
      <c r="D323" s="261"/>
      <c r="E323" s="261"/>
      <c r="F323" s="261"/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7"/>
      <c r="AF323" s="158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49"/>
      <c r="AT323" s="160"/>
      <c r="AU323" s="168"/>
      <c r="AV323" s="160"/>
      <c r="AW323" s="160"/>
      <c r="AX323" s="160"/>
      <c r="AY323" s="160"/>
      <c r="AZ323" s="150"/>
      <c r="BA323" s="150"/>
      <c r="BB323" s="159"/>
      <c r="BC323" s="151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259"/>
      <c r="BX323" s="235"/>
    </row>
    <row r="324" spans="1:76" s="161" customFormat="1" x14ac:dyDescent="0.2">
      <c r="A324" s="261"/>
      <c r="B324" s="261"/>
      <c r="C324" s="261"/>
      <c r="D324" s="261"/>
      <c r="E324" s="261"/>
      <c r="F324" s="261"/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7"/>
      <c r="AF324" s="158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49"/>
      <c r="AT324" s="160"/>
      <c r="AU324" s="168"/>
      <c r="AV324" s="160"/>
      <c r="AW324" s="160"/>
      <c r="AX324" s="160"/>
      <c r="AY324" s="160"/>
      <c r="AZ324" s="150"/>
      <c r="BA324" s="150"/>
      <c r="BB324" s="159"/>
      <c r="BC324" s="151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259"/>
      <c r="BX324" s="235"/>
    </row>
    <row r="325" spans="1:76" s="161" customFormat="1" x14ac:dyDescent="0.2">
      <c r="A325" s="261"/>
      <c r="B325" s="261"/>
      <c r="C325" s="261"/>
      <c r="D325" s="261"/>
      <c r="E325" s="261"/>
      <c r="F325" s="261"/>
      <c r="G325" s="261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7"/>
      <c r="AF325" s="158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49"/>
      <c r="AT325" s="160"/>
      <c r="AU325" s="168"/>
      <c r="AV325" s="160"/>
      <c r="AW325" s="160"/>
      <c r="AX325" s="160"/>
      <c r="AY325" s="160"/>
      <c r="AZ325" s="150"/>
      <c r="BA325" s="150"/>
      <c r="BB325" s="159"/>
      <c r="BC325" s="151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259"/>
      <c r="BX325" s="235"/>
    </row>
    <row r="326" spans="1:76" s="161" customFormat="1" x14ac:dyDescent="0.2">
      <c r="A326" s="261"/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7"/>
      <c r="AF326" s="158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49"/>
      <c r="AT326" s="160"/>
      <c r="AU326" s="168"/>
      <c r="AV326" s="160"/>
      <c r="AW326" s="160"/>
      <c r="AX326" s="160"/>
      <c r="AY326" s="160"/>
      <c r="AZ326" s="150"/>
      <c r="BA326" s="150"/>
      <c r="BB326" s="159"/>
      <c r="BC326" s="151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259"/>
      <c r="BX326" s="235"/>
    </row>
    <row r="327" spans="1:76" s="161" customFormat="1" x14ac:dyDescent="0.2">
      <c r="A327" s="261"/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7"/>
      <c r="AF327" s="158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49"/>
      <c r="AT327" s="160"/>
      <c r="AU327" s="168"/>
      <c r="AV327" s="160"/>
      <c r="AW327" s="160"/>
      <c r="AX327" s="160"/>
      <c r="AY327" s="160"/>
      <c r="AZ327" s="150"/>
      <c r="BA327" s="150"/>
      <c r="BB327" s="159"/>
      <c r="BC327" s="151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259"/>
      <c r="BX327" s="235"/>
    </row>
    <row r="328" spans="1:76" s="161" customFormat="1" x14ac:dyDescent="0.2">
      <c r="A328" s="261"/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7"/>
      <c r="AF328" s="158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49"/>
      <c r="AT328" s="160"/>
      <c r="AU328" s="168"/>
      <c r="AV328" s="160"/>
      <c r="AW328" s="160"/>
      <c r="AX328" s="160"/>
      <c r="AY328" s="160"/>
      <c r="AZ328" s="150"/>
      <c r="BA328" s="150"/>
      <c r="BB328" s="159"/>
      <c r="BC328" s="151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259"/>
      <c r="BX328" s="235"/>
    </row>
    <row r="329" spans="1:76" s="161" customFormat="1" x14ac:dyDescent="0.2">
      <c r="A329" s="261"/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7"/>
      <c r="AF329" s="158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49"/>
      <c r="AT329" s="160"/>
      <c r="AU329" s="168"/>
      <c r="AV329" s="160"/>
      <c r="AW329" s="160"/>
      <c r="AX329" s="160"/>
      <c r="AY329" s="160"/>
      <c r="AZ329" s="150"/>
      <c r="BA329" s="150"/>
      <c r="BB329" s="159"/>
      <c r="BC329" s="151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259"/>
      <c r="BX329" s="235"/>
    </row>
    <row r="330" spans="1:76" s="161" customFormat="1" x14ac:dyDescent="0.2">
      <c r="A330" s="261"/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7"/>
      <c r="AF330" s="158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49"/>
      <c r="AT330" s="160"/>
      <c r="AU330" s="168"/>
      <c r="AV330" s="160"/>
      <c r="AW330" s="160"/>
      <c r="AX330" s="160"/>
      <c r="AY330" s="160"/>
      <c r="AZ330" s="150"/>
      <c r="BA330" s="150"/>
      <c r="BB330" s="159"/>
      <c r="BC330" s="151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259"/>
      <c r="BX330" s="235"/>
    </row>
    <row r="331" spans="1:76" s="161" customFormat="1" x14ac:dyDescent="0.2">
      <c r="A331" s="261"/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7"/>
      <c r="AF331" s="158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49"/>
      <c r="AT331" s="160"/>
      <c r="AU331" s="168"/>
      <c r="AV331" s="160"/>
      <c r="AW331" s="160"/>
      <c r="AX331" s="160"/>
      <c r="AY331" s="160"/>
      <c r="AZ331" s="150"/>
      <c r="BA331" s="150"/>
      <c r="BB331" s="159"/>
      <c r="BC331" s="151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  <c r="BV331" s="159"/>
      <c r="BW331" s="259"/>
      <c r="BX331" s="235"/>
    </row>
    <row r="332" spans="1:76" s="161" customFormat="1" x14ac:dyDescent="0.2">
      <c r="A332" s="261"/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7"/>
      <c r="AF332" s="158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49"/>
      <c r="AT332" s="160"/>
      <c r="AU332" s="168"/>
      <c r="AV332" s="160"/>
      <c r="AW332" s="160"/>
      <c r="AX332" s="160"/>
      <c r="AY332" s="160"/>
      <c r="AZ332" s="150"/>
      <c r="BA332" s="150"/>
      <c r="BB332" s="159"/>
      <c r="BC332" s="151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259"/>
      <c r="BX332" s="235"/>
    </row>
    <row r="333" spans="1:76" s="161" customFormat="1" x14ac:dyDescent="0.2">
      <c r="A333" s="261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7"/>
      <c r="AF333" s="158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49"/>
      <c r="AT333" s="160"/>
      <c r="AU333" s="168"/>
      <c r="AV333" s="160"/>
      <c r="AW333" s="160"/>
      <c r="AX333" s="160"/>
      <c r="AY333" s="160"/>
      <c r="AZ333" s="150"/>
      <c r="BA333" s="150"/>
      <c r="BB333" s="159"/>
      <c r="BC333" s="151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  <c r="BV333" s="159"/>
      <c r="BW333" s="259"/>
      <c r="BX333" s="235"/>
    </row>
    <row r="334" spans="1:76" s="161" customFormat="1" x14ac:dyDescent="0.2">
      <c r="A334" s="261"/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7"/>
      <c r="AF334" s="158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49"/>
      <c r="AT334" s="160"/>
      <c r="AU334" s="168"/>
      <c r="AV334" s="160"/>
      <c r="AW334" s="160"/>
      <c r="AX334" s="160"/>
      <c r="AY334" s="160"/>
      <c r="AZ334" s="150"/>
      <c r="BA334" s="150"/>
      <c r="BB334" s="159"/>
      <c r="BC334" s="151"/>
      <c r="BD334" s="159"/>
      <c r="BE334" s="159"/>
      <c r="BF334" s="159"/>
      <c r="BG334" s="159"/>
      <c r="BH334" s="159"/>
      <c r="BI334" s="159"/>
      <c r="BJ334" s="159"/>
      <c r="BK334" s="159"/>
      <c r="BL334" s="159"/>
      <c r="BM334" s="159"/>
      <c r="BN334" s="159"/>
      <c r="BO334" s="159"/>
      <c r="BP334" s="159"/>
      <c r="BQ334" s="159"/>
      <c r="BR334" s="159"/>
      <c r="BS334" s="159"/>
      <c r="BT334" s="159"/>
      <c r="BU334" s="159"/>
      <c r="BV334" s="159"/>
      <c r="BW334" s="259"/>
      <c r="BX334" s="235"/>
    </row>
    <row r="335" spans="1:76" s="161" customFormat="1" x14ac:dyDescent="0.2">
      <c r="A335" s="261"/>
      <c r="B335" s="261"/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7"/>
      <c r="AF335" s="158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49"/>
      <c r="AT335" s="160"/>
      <c r="AU335" s="168"/>
      <c r="AV335" s="160"/>
      <c r="AW335" s="160"/>
      <c r="AX335" s="160"/>
      <c r="AY335" s="160"/>
      <c r="AZ335" s="150"/>
      <c r="BA335" s="150"/>
      <c r="BB335" s="159"/>
      <c r="BC335" s="151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259"/>
      <c r="BX335" s="235"/>
    </row>
    <row r="336" spans="1:76" s="161" customFormat="1" x14ac:dyDescent="0.2">
      <c r="A336" s="261"/>
      <c r="B336" s="261"/>
      <c r="C336" s="261"/>
      <c r="D336" s="261"/>
      <c r="E336" s="261"/>
      <c r="F336" s="261"/>
      <c r="G336" s="261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7"/>
      <c r="AF336" s="158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49"/>
      <c r="AT336" s="160"/>
      <c r="AU336" s="168"/>
      <c r="AV336" s="160"/>
      <c r="AW336" s="160"/>
      <c r="AX336" s="160"/>
      <c r="AY336" s="160"/>
      <c r="AZ336" s="150"/>
      <c r="BA336" s="150"/>
      <c r="BB336" s="159"/>
      <c r="BC336" s="151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259"/>
      <c r="BX336" s="235"/>
    </row>
    <row r="337" spans="1:76" s="161" customFormat="1" x14ac:dyDescent="0.2">
      <c r="A337" s="261"/>
      <c r="B337" s="261"/>
      <c r="C337" s="261"/>
      <c r="D337" s="261"/>
      <c r="E337" s="261"/>
      <c r="F337" s="261"/>
      <c r="G337" s="261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7"/>
      <c r="AF337" s="158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49"/>
      <c r="AT337" s="160"/>
      <c r="AU337" s="168"/>
      <c r="AV337" s="160"/>
      <c r="AW337" s="160"/>
      <c r="AX337" s="160"/>
      <c r="AY337" s="160"/>
      <c r="AZ337" s="150"/>
      <c r="BA337" s="150"/>
      <c r="BB337" s="159"/>
      <c r="BC337" s="151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259"/>
      <c r="BX337" s="235"/>
    </row>
    <row r="338" spans="1:76" s="161" customFormat="1" x14ac:dyDescent="0.2">
      <c r="A338" s="261"/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7"/>
      <c r="AF338" s="158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49"/>
      <c r="AT338" s="160"/>
      <c r="AU338" s="168"/>
      <c r="AV338" s="160"/>
      <c r="AW338" s="160"/>
      <c r="AX338" s="160"/>
      <c r="AY338" s="160"/>
      <c r="AZ338" s="150"/>
      <c r="BA338" s="150"/>
      <c r="BB338" s="159"/>
      <c r="BC338" s="151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259"/>
      <c r="BX338" s="235"/>
    </row>
    <row r="339" spans="1:76" s="161" customFormat="1" x14ac:dyDescent="0.2">
      <c r="A339" s="261"/>
      <c r="B339" s="261"/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7"/>
      <c r="AF339" s="158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49"/>
      <c r="AT339" s="160"/>
      <c r="AU339" s="168"/>
      <c r="AV339" s="160"/>
      <c r="AW339" s="160"/>
      <c r="AX339" s="160"/>
      <c r="AY339" s="160"/>
      <c r="AZ339" s="150"/>
      <c r="BA339" s="150"/>
      <c r="BB339" s="159"/>
      <c r="BC339" s="151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259"/>
      <c r="BX339" s="235"/>
    </row>
    <row r="340" spans="1:76" s="161" customFormat="1" x14ac:dyDescent="0.2">
      <c r="A340" s="261"/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7"/>
      <c r="AF340" s="158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49"/>
      <c r="AT340" s="160"/>
      <c r="AU340" s="168"/>
      <c r="AV340" s="160"/>
      <c r="AW340" s="160"/>
      <c r="AX340" s="160"/>
      <c r="AY340" s="160"/>
      <c r="AZ340" s="150"/>
      <c r="BA340" s="150"/>
      <c r="BB340" s="159"/>
      <c r="BC340" s="151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259"/>
      <c r="BX340" s="235"/>
    </row>
    <row r="341" spans="1:76" s="161" customFormat="1" x14ac:dyDescent="0.2">
      <c r="A341" s="261"/>
      <c r="B341" s="261"/>
      <c r="C341" s="261"/>
      <c r="D341" s="261"/>
      <c r="E341" s="261"/>
      <c r="F341" s="261"/>
      <c r="G341" s="261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7"/>
      <c r="AF341" s="158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49"/>
      <c r="AT341" s="160"/>
      <c r="AU341" s="168"/>
      <c r="AV341" s="160"/>
      <c r="AW341" s="160"/>
      <c r="AX341" s="160"/>
      <c r="AY341" s="160"/>
      <c r="AZ341" s="150"/>
      <c r="BA341" s="150"/>
      <c r="BB341" s="159"/>
      <c r="BC341" s="151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259"/>
      <c r="BX341" s="235"/>
    </row>
    <row r="342" spans="1:76" s="161" customFormat="1" x14ac:dyDescent="0.2">
      <c r="A342" s="261"/>
      <c r="B342" s="261"/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7"/>
      <c r="AF342" s="158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49"/>
      <c r="AT342" s="160"/>
      <c r="AU342" s="168"/>
      <c r="AV342" s="160"/>
      <c r="AW342" s="160"/>
      <c r="AX342" s="160"/>
      <c r="AY342" s="160"/>
      <c r="AZ342" s="150"/>
      <c r="BA342" s="150"/>
      <c r="BB342" s="159"/>
      <c r="BC342" s="151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  <c r="BV342" s="159"/>
      <c r="BW342" s="259"/>
      <c r="BX342" s="235"/>
    </row>
    <row r="343" spans="1:76" s="161" customFormat="1" x14ac:dyDescent="0.2">
      <c r="A343" s="261"/>
      <c r="B343" s="261"/>
      <c r="C343" s="261"/>
      <c r="D343" s="261"/>
      <c r="E343" s="261"/>
      <c r="F343" s="261"/>
      <c r="G343" s="261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7"/>
      <c r="AF343" s="158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49"/>
      <c r="AT343" s="160"/>
      <c r="AU343" s="168"/>
      <c r="AV343" s="160"/>
      <c r="AW343" s="160"/>
      <c r="AX343" s="160"/>
      <c r="AY343" s="160"/>
      <c r="AZ343" s="150"/>
      <c r="BA343" s="150"/>
      <c r="BB343" s="159"/>
      <c r="BC343" s="151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  <c r="BV343" s="159"/>
      <c r="BW343" s="259"/>
      <c r="BX343" s="235"/>
    </row>
    <row r="344" spans="1:76" s="161" customFormat="1" x14ac:dyDescent="0.2">
      <c r="A344" s="261"/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7"/>
      <c r="AF344" s="158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49"/>
      <c r="AT344" s="160"/>
      <c r="AU344" s="168"/>
      <c r="AV344" s="160"/>
      <c r="AW344" s="160"/>
      <c r="AX344" s="160"/>
      <c r="AY344" s="160"/>
      <c r="AZ344" s="150"/>
      <c r="BA344" s="150"/>
      <c r="BB344" s="159"/>
      <c r="BC344" s="151"/>
      <c r="BD344" s="159"/>
      <c r="BE344" s="159"/>
      <c r="BF344" s="159"/>
      <c r="BG344" s="159"/>
      <c r="BH344" s="159"/>
      <c r="BI344" s="159"/>
      <c r="BJ344" s="159"/>
      <c r="BK344" s="159"/>
      <c r="BL344" s="159"/>
      <c r="BM344" s="159"/>
      <c r="BN344" s="159"/>
      <c r="BO344" s="159"/>
      <c r="BP344" s="159"/>
      <c r="BQ344" s="159"/>
      <c r="BR344" s="159"/>
      <c r="BS344" s="159"/>
      <c r="BT344" s="159"/>
      <c r="BU344" s="159"/>
      <c r="BV344" s="159"/>
      <c r="BW344" s="259"/>
      <c r="BX344" s="235"/>
    </row>
    <row r="345" spans="1:76" s="161" customFormat="1" x14ac:dyDescent="0.2">
      <c r="A345" s="261"/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7"/>
      <c r="AF345" s="158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49"/>
      <c r="AT345" s="160"/>
      <c r="AU345" s="168"/>
      <c r="AV345" s="160"/>
      <c r="AW345" s="160"/>
      <c r="AX345" s="160"/>
      <c r="AY345" s="160"/>
      <c r="AZ345" s="150"/>
      <c r="BA345" s="150"/>
      <c r="BB345" s="159"/>
      <c r="BC345" s="151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259"/>
      <c r="BX345" s="235"/>
    </row>
    <row r="346" spans="1:76" s="161" customFormat="1" x14ac:dyDescent="0.2">
      <c r="A346" s="261"/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7"/>
      <c r="AF346" s="158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49"/>
      <c r="AT346" s="160"/>
      <c r="AU346" s="168"/>
      <c r="AV346" s="160"/>
      <c r="AW346" s="160"/>
      <c r="AX346" s="160"/>
      <c r="AY346" s="160"/>
      <c r="AZ346" s="150"/>
      <c r="BA346" s="150"/>
      <c r="BB346" s="159"/>
      <c r="BC346" s="151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259"/>
      <c r="BX346" s="235"/>
    </row>
    <row r="347" spans="1:76" s="161" customFormat="1" x14ac:dyDescent="0.2">
      <c r="A347" s="261"/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7"/>
      <c r="AF347" s="158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49"/>
      <c r="AT347" s="160"/>
      <c r="AU347" s="168"/>
      <c r="AV347" s="160"/>
      <c r="AW347" s="160"/>
      <c r="AX347" s="160"/>
      <c r="AY347" s="160"/>
      <c r="AZ347" s="150"/>
      <c r="BA347" s="150"/>
      <c r="BB347" s="159"/>
      <c r="BC347" s="151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259"/>
      <c r="BX347" s="235"/>
    </row>
    <row r="348" spans="1:76" s="161" customFormat="1" x14ac:dyDescent="0.2">
      <c r="A348" s="261"/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7"/>
      <c r="AF348" s="158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49"/>
      <c r="AT348" s="160"/>
      <c r="AU348" s="168"/>
      <c r="AV348" s="160"/>
      <c r="AW348" s="160"/>
      <c r="AX348" s="160"/>
      <c r="AY348" s="160"/>
      <c r="AZ348" s="150"/>
      <c r="BA348" s="150"/>
      <c r="BB348" s="159"/>
      <c r="BC348" s="151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259"/>
      <c r="BX348" s="235"/>
    </row>
    <row r="349" spans="1:76" s="161" customFormat="1" x14ac:dyDescent="0.2">
      <c r="A349" s="261"/>
      <c r="B349" s="261"/>
      <c r="C349" s="261"/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7"/>
      <c r="AF349" s="158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49"/>
      <c r="AT349" s="160"/>
      <c r="AU349" s="168"/>
      <c r="AV349" s="160"/>
      <c r="AW349" s="160"/>
      <c r="AX349" s="160"/>
      <c r="AY349" s="160"/>
      <c r="AZ349" s="150"/>
      <c r="BA349" s="150"/>
      <c r="BB349" s="159"/>
      <c r="BC349" s="151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259"/>
      <c r="BX349" s="235"/>
    </row>
    <row r="350" spans="1:76" s="161" customFormat="1" x14ac:dyDescent="0.2">
      <c r="A350" s="261"/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7"/>
      <c r="AF350" s="158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49"/>
      <c r="AT350" s="160"/>
      <c r="AU350" s="168"/>
      <c r="AV350" s="160"/>
      <c r="AW350" s="160"/>
      <c r="AX350" s="160"/>
      <c r="AY350" s="160"/>
      <c r="AZ350" s="150"/>
      <c r="BA350" s="150"/>
      <c r="BB350" s="159"/>
      <c r="BC350" s="151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259"/>
      <c r="BX350" s="235"/>
    </row>
    <row r="351" spans="1:76" s="161" customFormat="1" x14ac:dyDescent="0.2">
      <c r="A351" s="261"/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7"/>
      <c r="AF351" s="158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49"/>
      <c r="AT351" s="160"/>
      <c r="AU351" s="168"/>
      <c r="AV351" s="160"/>
      <c r="AW351" s="160"/>
      <c r="AX351" s="160"/>
      <c r="AY351" s="160"/>
      <c r="AZ351" s="150"/>
      <c r="BA351" s="150"/>
      <c r="BB351" s="159"/>
      <c r="BC351" s="151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259"/>
      <c r="BX351" s="235"/>
    </row>
    <row r="352" spans="1:76" s="161" customFormat="1" x14ac:dyDescent="0.2">
      <c r="A352" s="261"/>
      <c r="B352" s="261"/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7"/>
      <c r="AF352" s="158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49"/>
      <c r="AT352" s="160"/>
      <c r="AU352" s="168"/>
      <c r="AV352" s="160"/>
      <c r="AW352" s="160"/>
      <c r="AX352" s="160"/>
      <c r="AY352" s="160"/>
      <c r="AZ352" s="150"/>
      <c r="BA352" s="150"/>
      <c r="BB352" s="159"/>
      <c r="BC352" s="151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259"/>
      <c r="BX352" s="235"/>
    </row>
    <row r="353" spans="1:76" s="161" customFormat="1" x14ac:dyDescent="0.2">
      <c r="A353" s="261"/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7"/>
      <c r="AF353" s="158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49"/>
      <c r="AT353" s="160"/>
      <c r="AU353" s="168"/>
      <c r="AV353" s="160"/>
      <c r="AW353" s="160"/>
      <c r="AX353" s="160"/>
      <c r="AY353" s="160"/>
      <c r="AZ353" s="150"/>
      <c r="BA353" s="150"/>
      <c r="BB353" s="159"/>
      <c r="BC353" s="151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259"/>
      <c r="BX353" s="235"/>
    </row>
    <row r="354" spans="1:76" s="161" customFormat="1" x14ac:dyDescent="0.2">
      <c r="A354" s="261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7"/>
      <c r="AF354" s="158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49"/>
      <c r="AT354" s="160"/>
      <c r="AU354" s="168"/>
      <c r="AV354" s="160"/>
      <c r="AW354" s="160"/>
      <c r="AX354" s="160"/>
      <c r="AY354" s="160"/>
      <c r="AZ354" s="150"/>
      <c r="BA354" s="150"/>
      <c r="BB354" s="159"/>
      <c r="BC354" s="151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259"/>
      <c r="BX354" s="235"/>
    </row>
    <row r="355" spans="1:76" s="161" customFormat="1" x14ac:dyDescent="0.2">
      <c r="A355" s="261"/>
      <c r="B355" s="261"/>
      <c r="C355" s="261"/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7"/>
      <c r="AF355" s="158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49"/>
      <c r="AT355" s="160"/>
      <c r="AU355" s="168"/>
      <c r="AV355" s="160"/>
      <c r="AW355" s="160"/>
      <c r="AX355" s="160"/>
      <c r="AY355" s="160"/>
      <c r="AZ355" s="150"/>
      <c r="BA355" s="150"/>
      <c r="BB355" s="159"/>
      <c r="BC355" s="151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259"/>
      <c r="BX355" s="235"/>
    </row>
    <row r="356" spans="1:76" s="161" customFormat="1" x14ac:dyDescent="0.2">
      <c r="A356" s="261"/>
      <c r="B356" s="261"/>
      <c r="C356" s="261"/>
      <c r="D356" s="261"/>
      <c r="E356" s="261"/>
      <c r="F356" s="261"/>
      <c r="G356" s="261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7"/>
      <c r="AF356" s="158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49"/>
      <c r="AT356" s="160"/>
      <c r="AU356" s="168"/>
      <c r="AV356" s="160"/>
      <c r="AW356" s="160"/>
      <c r="AX356" s="160"/>
      <c r="AY356" s="160"/>
      <c r="AZ356" s="150"/>
      <c r="BA356" s="150"/>
      <c r="BB356" s="159"/>
      <c r="BC356" s="151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  <c r="BV356" s="159"/>
      <c r="BW356" s="259"/>
      <c r="BX356" s="235"/>
    </row>
    <row r="357" spans="1:76" s="161" customFormat="1" x14ac:dyDescent="0.2">
      <c r="A357" s="261"/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7"/>
      <c r="AF357" s="158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49"/>
      <c r="AT357" s="160"/>
      <c r="AU357" s="168"/>
      <c r="AV357" s="160"/>
      <c r="AW357" s="160"/>
      <c r="AX357" s="160"/>
      <c r="AY357" s="160"/>
      <c r="AZ357" s="150"/>
      <c r="BA357" s="150"/>
      <c r="BB357" s="159"/>
      <c r="BC357" s="151"/>
      <c r="BD357" s="159"/>
      <c r="BE357" s="159"/>
      <c r="BF357" s="159"/>
      <c r="BG357" s="159"/>
      <c r="BH357" s="159"/>
      <c r="BI357" s="159"/>
      <c r="BJ357" s="159"/>
      <c r="BK357" s="159"/>
      <c r="BL357" s="159"/>
      <c r="BM357" s="159"/>
      <c r="BN357" s="159"/>
      <c r="BO357" s="159"/>
      <c r="BP357" s="159"/>
      <c r="BQ357" s="159"/>
      <c r="BR357" s="159"/>
      <c r="BS357" s="159"/>
      <c r="BT357" s="159"/>
      <c r="BU357" s="159"/>
      <c r="BV357" s="159"/>
      <c r="BW357" s="259"/>
      <c r="BX357" s="235"/>
    </row>
    <row r="358" spans="1:76" s="161" customFormat="1" x14ac:dyDescent="0.2">
      <c r="A358" s="261"/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7"/>
      <c r="AF358" s="158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49"/>
      <c r="AT358" s="160"/>
      <c r="AU358" s="168"/>
      <c r="AV358" s="160"/>
      <c r="AW358" s="160"/>
      <c r="AX358" s="160"/>
      <c r="AY358" s="160"/>
      <c r="AZ358" s="150"/>
      <c r="BA358" s="150"/>
      <c r="BB358" s="159"/>
      <c r="BC358" s="151"/>
      <c r="BD358" s="159"/>
      <c r="BE358" s="159"/>
      <c r="BF358" s="159"/>
      <c r="BG358" s="159"/>
      <c r="BH358" s="159"/>
      <c r="BI358" s="159"/>
      <c r="BJ358" s="159"/>
      <c r="BK358" s="159"/>
      <c r="BL358" s="159"/>
      <c r="BM358" s="159"/>
      <c r="BN358" s="159"/>
      <c r="BO358" s="159"/>
      <c r="BP358" s="159"/>
      <c r="BQ358" s="159"/>
      <c r="BR358" s="159"/>
      <c r="BS358" s="159"/>
      <c r="BT358" s="159"/>
      <c r="BU358" s="159"/>
      <c r="BV358" s="159"/>
      <c r="BW358" s="259"/>
      <c r="BX358" s="235"/>
    </row>
    <row r="359" spans="1:76" s="161" customFormat="1" x14ac:dyDescent="0.2">
      <c r="A359" s="261"/>
      <c r="B359" s="261"/>
      <c r="C359" s="261"/>
      <c r="D359" s="261"/>
      <c r="E359" s="261"/>
      <c r="F359" s="261"/>
      <c r="G359" s="261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7"/>
      <c r="AF359" s="158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49"/>
      <c r="AT359" s="160"/>
      <c r="AU359" s="168"/>
      <c r="AV359" s="160"/>
      <c r="AW359" s="160"/>
      <c r="AX359" s="160"/>
      <c r="AY359" s="160"/>
      <c r="AZ359" s="150"/>
      <c r="BA359" s="150"/>
      <c r="BB359" s="159"/>
      <c r="BC359" s="151"/>
      <c r="BD359" s="159"/>
      <c r="BE359" s="159"/>
      <c r="BF359" s="159"/>
      <c r="BG359" s="159"/>
      <c r="BH359" s="159"/>
      <c r="BI359" s="159"/>
      <c r="BJ359" s="159"/>
      <c r="BK359" s="159"/>
      <c r="BL359" s="159"/>
      <c r="BM359" s="159"/>
      <c r="BN359" s="159"/>
      <c r="BO359" s="159"/>
      <c r="BP359" s="159"/>
      <c r="BQ359" s="159"/>
      <c r="BR359" s="159"/>
      <c r="BS359" s="159"/>
      <c r="BT359" s="159"/>
      <c r="BU359" s="159"/>
      <c r="BV359" s="159"/>
      <c r="BW359" s="259"/>
      <c r="BX359" s="235"/>
    </row>
    <row r="360" spans="1:76" s="161" customFormat="1" x14ac:dyDescent="0.2">
      <c r="A360" s="261"/>
      <c r="B360" s="261"/>
      <c r="C360" s="261"/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7"/>
      <c r="AF360" s="158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49"/>
      <c r="AT360" s="160"/>
      <c r="AU360" s="168"/>
      <c r="AV360" s="160"/>
      <c r="AW360" s="160"/>
      <c r="AX360" s="160"/>
      <c r="AY360" s="160"/>
      <c r="AZ360" s="150"/>
      <c r="BA360" s="150"/>
      <c r="BB360" s="159"/>
      <c r="BC360" s="151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59"/>
      <c r="BN360" s="159"/>
      <c r="BO360" s="159"/>
      <c r="BP360" s="159"/>
      <c r="BQ360" s="159"/>
      <c r="BR360" s="159"/>
      <c r="BS360" s="159"/>
      <c r="BT360" s="159"/>
      <c r="BU360" s="159"/>
      <c r="BV360" s="159"/>
      <c r="BW360" s="259"/>
      <c r="BX360" s="235"/>
    </row>
    <row r="361" spans="1:76" s="161" customFormat="1" x14ac:dyDescent="0.2">
      <c r="A361" s="261"/>
      <c r="B361" s="261"/>
      <c r="C361" s="261"/>
      <c r="D361" s="261"/>
      <c r="E361" s="261"/>
      <c r="F361" s="261"/>
      <c r="G361" s="261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7"/>
      <c r="AF361" s="158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49"/>
      <c r="AT361" s="160"/>
      <c r="AU361" s="168"/>
      <c r="AV361" s="160"/>
      <c r="AW361" s="160"/>
      <c r="AX361" s="160"/>
      <c r="AY361" s="160"/>
      <c r="AZ361" s="150"/>
      <c r="BA361" s="150"/>
      <c r="BB361" s="159"/>
      <c r="BC361" s="151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259"/>
      <c r="BX361" s="235"/>
    </row>
    <row r="362" spans="1:76" s="161" customFormat="1" x14ac:dyDescent="0.2">
      <c r="A362" s="261"/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7"/>
      <c r="AF362" s="158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49"/>
      <c r="AT362" s="160"/>
      <c r="AU362" s="168"/>
      <c r="AV362" s="160"/>
      <c r="AW362" s="160"/>
      <c r="AX362" s="160"/>
      <c r="AY362" s="160"/>
      <c r="AZ362" s="150"/>
      <c r="BA362" s="150"/>
      <c r="BB362" s="159"/>
      <c r="BC362" s="151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259"/>
      <c r="BX362" s="235"/>
    </row>
    <row r="363" spans="1:76" s="161" customFormat="1" x14ac:dyDescent="0.2">
      <c r="A363" s="261"/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7"/>
      <c r="AF363" s="158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49"/>
      <c r="AT363" s="160"/>
      <c r="AU363" s="168"/>
      <c r="AV363" s="160"/>
      <c r="AW363" s="160"/>
      <c r="AX363" s="160"/>
      <c r="AY363" s="160"/>
      <c r="AZ363" s="150"/>
      <c r="BA363" s="150"/>
      <c r="BB363" s="159"/>
      <c r="BC363" s="151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259"/>
      <c r="BX363" s="235"/>
    </row>
    <row r="364" spans="1:76" s="161" customFormat="1" x14ac:dyDescent="0.2">
      <c r="A364" s="261"/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7"/>
      <c r="AF364" s="158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49"/>
      <c r="AT364" s="160"/>
      <c r="AU364" s="168"/>
      <c r="AV364" s="160"/>
      <c r="AW364" s="160"/>
      <c r="AX364" s="160"/>
      <c r="AY364" s="160"/>
      <c r="AZ364" s="150"/>
      <c r="BA364" s="150"/>
      <c r="BB364" s="159"/>
      <c r="BC364" s="151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259"/>
      <c r="BX364" s="235"/>
    </row>
    <row r="365" spans="1:76" s="161" customFormat="1" x14ac:dyDescent="0.2">
      <c r="A365" s="261"/>
      <c r="B365" s="261"/>
      <c r="C365" s="261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7"/>
      <c r="AF365" s="158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49"/>
      <c r="AT365" s="160"/>
      <c r="AU365" s="168"/>
      <c r="AV365" s="160"/>
      <c r="AW365" s="160"/>
      <c r="AX365" s="160"/>
      <c r="AY365" s="160"/>
      <c r="AZ365" s="150"/>
      <c r="BA365" s="150"/>
      <c r="BB365" s="159"/>
      <c r="BC365" s="151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259"/>
      <c r="BX365" s="235"/>
    </row>
    <row r="366" spans="1:76" s="161" customFormat="1" x14ac:dyDescent="0.2">
      <c r="A366" s="261"/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7"/>
      <c r="AF366" s="158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49"/>
      <c r="AT366" s="160"/>
      <c r="AU366" s="168"/>
      <c r="AV366" s="160"/>
      <c r="AW366" s="160"/>
      <c r="AX366" s="160"/>
      <c r="AY366" s="160"/>
      <c r="AZ366" s="150"/>
      <c r="BA366" s="150"/>
      <c r="BB366" s="159"/>
      <c r="BC366" s="151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259"/>
      <c r="BX366" s="235"/>
    </row>
    <row r="367" spans="1:76" s="161" customFormat="1" x14ac:dyDescent="0.2">
      <c r="A367" s="261"/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7"/>
      <c r="AF367" s="158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49"/>
      <c r="AT367" s="160"/>
      <c r="AU367" s="168"/>
      <c r="AV367" s="160"/>
      <c r="AW367" s="160"/>
      <c r="AX367" s="160"/>
      <c r="AY367" s="160"/>
      <c r="AZ367" s="150"/>
      <c r="BA367" s="150"/>
      <c r="BB367" s="159"/>
      <c r="BC367" s="151"/>
      <c r="BD367" s="159"/>
      <c r="BE367" s="159"/>
      <c r="BF367" s="159"/>
      <c r="BG367" s="159"/>
      <c r="BH367" s="159"/>
      <c r="BI367" s="159"/>
      <c r="BJ367" s="159"/>
      <c r="BK367" s="159"/>
      <c r="BL367" s="159"/>
      <c r="BM367" s="159"/>
      <c r="BN367" s="159"/>
      <c r="BO367" s="159"/>
      <c r="BP367" s="159"/>
      <c r="BQ367" s="159"/>
      <c r="BR367" s="159"/>
      <c r="BS367" s="159"/>
      <c r="BT367" s="159"/>
      <c r="BU367" s="159"/>
      <c r="BV367" s="159"/>
      <c r="BW367" s="259"/>
      <c r="BX367" s="235"/>
    </row>
    <row r="368" spans="1:76" s="161" customFormat="1" x14ac:dyDescent="0.2">
      <c r="A368" s="261"/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7"/>
      <c r="AF368" s="158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49"/>
      <c r="AT368" s="160"/>
      <c r="AU368" s="168"/>
      <c r="AV368" s="160"/>
      <c r="AW368" s="160"/>
      <c r="AX368" s="160"/>
      <c r="AY368" s="160"/>
      <c r="AZ368" s="150"/>
      <c r="BA368" s="150"/>
      <c r="BB368" s="159"/>
      <c r="BC368" s="151"/>
      <c r="BD368" s="159"/>
      <c r="BE368" s="159"/>
      <c r="BF368" s="159"/>
      <c r="BG368" s="159"/>
      <c r="BH368" s="159"/>
      <c r="BI368" s="159"/>
      <c r="BJ368" s="159"/>
      <c r="BK368" s="159"/>
      <c r="BL368" s="159"/>
      <c r="BM368" s="159"/>
      <c r="BN368" s="159"/>
      <c r="BO368" s="159"/>
      <c r="BP368" s="159"/>
      <c r="BQ368" s="159"/>
      <c r="BR368" s="159"/>
      <c r="BS368" s="159"/>
      <c r="BT368" s="159"/>
      <c r="BU368" s="159"/>
      <c r="BV368" s="159"/>
      <c r="BW368" s="259"/>
      <c r="BX368" s="235"/>
    </row>
    <row r="369" spans="1:76" s="161" customFormat="1" x14ac:dyDescent="0.2">
      <c r="A369" s="261"/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7"/>
      <c r="AF369" s="158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49"/>
      <c r="AT369" s="160"/>
      <c r="AU369" s="168"/>
      <c r="AV369" s="160"/>
      <c r="AW369" s="160"/>
      <c r="AX369" s="160"/>
      <c r="AY369" s="160"/>
      <c r="AZ369" s="150"/>
      <c r="BA369" s="150"/>
      <c r="BB369" s="159"/>
      <c r="BC369" s="151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159"/>
      <c r="BN369" s="159"/>
      <c r="BO369" s="159"/>
      <c r="BP369" s="159"/>
      <c r="BQ369" s="159"/>
      <c r="BR369" s="159"/>
      <c r="BS369" s="159"/>
      <c r="BT369" s="159"/>
      <c r="BU369" s="159"/>
      <c r="BV369" s="159"/>
      <c r="BW369" s="259"/>
      <c r="BX369" s="235"/>
    </row>
    <row r="370" spans="1:76" s="161" customFormat="1" x14ac:dyDescent="0.2">
      <c r="A370" s="261"/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7"/>
      <c r="AF370" s="158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49"/>
      <c r="AT370" s="160"/>
      <c r="AU370" s="168"/>
      <c r="AV370" s="160"/>
      <c r="AW370" s="160"/>
      <c r="AX370" s="160"/>
      <c r="AY370" s="160"/>
      <c r="AZ370" s="150"/>
      <c r="BA370" s="150"/>
      <c r="BB370" s="159"/>
      <c r="BC370" s="151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259"/>
      <c r="BX370" s="235"/>
    </row>
    <row r="371" spans="1:76" s="161" customFormat="1" x14ac:dyDescent="0.2">
      <c r="A371" s="261"/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7"/>
      <c r="AF371" s="158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49"/>
      <c r="AT371" s="160"/>
      <c r="AU371" s="168"/>
      <c r="AV371" s="160"/>
      <c r="AW371" s="160"/>
      <c r="AX371" s="160"/>
      <c r="AY371" s="160"/>
      <c r="AZ371" s="150"/>
      <c r="BA371" s="150"/>
      <c r="BB371" s="159"/>
      <c r="BC371" s="151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259"/>
      <c r="BX371" s="235"/>
    </row>
    <row r="372" spans="1:76" s="161" customFormat="1" x14ac:dyDescent="0.2">
      <c r="A372" s="261"/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7"/>
      <c r="AF372" s="158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49"/>
      <c r="AT372" s="160"/>
      <c r="AU372" s="168"/>
      <c r="AV372" s="160"/>
      <c r="AW372" s="160"/>
      <c r="AX372" s="160"/>
      <c r="AY372" s="160"/>
      <c r="AZ372" s="150"/>
      <c r="BA372" s="150"/>
      <c r="BB372" s="159"/>
      <c r="BC372" s="151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259"/>
      <c r="BX372" s="235"/>
    </row>
    <row r="373" spans="1:76" s="161" customFormat="1" x14ac:dyDescent="0.2">
      <c r="A373" s="261"/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7"/>
      <c r="AF373" s="158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49"/>
      <c r="AT373" s="160"/>
      <c r="AU373" s="168"/>
      <c r="AV373" s="160"/>
      <c r="AW373" s="160"/>
      <c r="AX373" s="160"/>
      <c r="AY373" s="160"/>
      <c r="AZ373" s="150"/>
      <c r="BA373" s="150"/>
      <c r="BB373" s="159"/>
      <c r="BC373" s="151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259"/>
      <c r="BX373" s="235"/>
    </row>
    <row r="374" spans="1:76" s="161" customFormat="1" x14ac:dyDescent="0.2">
      <c r="A374" s="261"/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7"/>
      <c r="AF374" s="158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49"/>
      <c r="AT374" s="160"/>
      <c r="AU374" s="168"/>
      <c r="AV374" s="160"/>
      <c r="AW374" s="160"/>
      <c r="AX374" s="160"/>
      <c r="AY374" s="160"/>
      <c r="AZ374" s="150"/>
      <c r="BA374" s="150"/>
      <c r="BB374" s="159"/>
      <c r="BC374" s="151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259"/>
      <c r="BX374" s="235"/>
    </row>
    <row r="375" spans="1:76" s="161" customFormat="1" x14ac:dyDescent="0.2">
      <c r="A375" s="261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7"/>
      <c r="AF375" s="158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49"/>
      <c r="AT375" s="160"/>
      <c r="AU375" s="168"/>
      <c r="AV375" s="160"/>
      <c r="AW375" s="160"/>
      <c r="AX375" s="160"/>
      <c r="AY375" s="160"/>
      <c r="AZ375" s="150"/>
      <c r="BA375" s="150"/>
      <c r="BB375" s="159"/>
      <c r="BC375" s="151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259"/>
      <c r="BX375" s="235"/>
    </row>
    <row r="376" spans="1:76" s="161" customFormat="1" x14ac:dyDescent="0.2">
      <c r="A376" s="261"/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7"/>
      <c r="AF376" s="158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49"/>
      <c r="AT376" s="160"/>
      <c r="AU376" s="168"/>
      <c r="AV376" s="160"/>
      <c r="AW376" s="160"/>
      <c r="AX376" s="160"/>
      <c r="AY376" s="160"/>
      <c r="AZ376" s="150"/>
      <c r="BA376" s="150"/>
      <c r="BB376" s="159"/>
      <c r="BC376" s="151"/>
      <c r="BD376" s="159"/>
      <c r="BE376" s="159"/>
      <c r="BF376" s="159"/>
      <c r="BG376" s="159"/>
      <c r="BH376" s="159"/>
      <c r="BI376" s="159"/>
      <c r="BJ376" s="159"/>
      <c r="BK376" s="159"/>
      <c r="BL376" s="159"/>
      <c r="BM376" s="159"/>
      <c r="BN376" s="159"/>
      <c r="BO376" s="159"/>
      <c r="BP376" s="159"/>
      <c r="BQ376" s="159"/>
      <c r="BR376" s="159"/>
      <c r="BS376" s="159"/>
      <c r="BT376" s="159"/>
      <c r="BU376" s="159"/>
      <c r="BV376" s="159"/>
      <c r="BW376" s="259"/>
      <c r="BX376" s="235"/>
    </row>
    <row r="377" spans="1:76" s="161" customFormat="1" x14ac:dyDescent="0.2">
      <c r="A377" s="261"/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7"/>
      <c r="AF377" s="158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49"/>
      <c r="AT377" s="160"/>
      <c r="AU377" s="168"/>
      <c r="AV377" s="160"/>
      <c r="AW377" s="160"/>
      <c r="AX377" s="160"/>
      <c r="AY377" s="160"/>
      <c r="AZ377" s="150"/>
      <c r="BA377" s="150"/>
      <c r="BB377" s="159"/>
      <c r="BC377" s="151"/>
      <c r="BD377" s="159"/>
      <c r="BE377" s="159"/>
      <c r="BF377" s="159"/>
      <c r="BG377" s="159"/>
      <c r="BH377" s="159"/>
      <c r="BI377" s="159"/>
      <c r="BJ377" s="159"/>
      <c r="BK377" s="159"/>
      <c r="BL377" s="159"/>
      <c r="BM377" s="159"/>
      <c r="BN377" s="159"/>
      <c r="BO377" s="159"/>
      <c r="BP377" s="159"/>
      <c r="BQ377" s="159"/>
      <c r="BR377" s="159"/>
      <c r="BS377" s="159"/>
      <c r="BT377" s="159"/>
      <c r="BU377" s="159"/>
      <c r="BV377" s="159"/>
      <c r="BW377" s="259"/>
      <c r="BX377" s="235"/>
    </row>
    <row r="378" spans="1:76" s="161" customFormat="1" x14ac:dyDescent="0.2">
      <c r="A378" s="261"/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7"/>
      <c r="AF378" s="158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49"/>
      <c r="AT378" s="160"/>
      <c r="AU378" s="168"/>
      <c r="AV378" s="160"/>
      <c r="AW378" s="160"/>
      <c r="AX378" s="160"/>
      <c r="AY378" s="160"/>
      <c r="AZ378" s="150"/>
      <c r="BA378" s="150"/>
      <c r="BB378" s="159"/>
      <c r="BC378" s="151"/>
      <c r="BD378" s="159"/>
      <c r="BE378" s="159"/>
      <c r="BF378" s="159"/>
      <c r="BG378" s="159"/>
      <c r="BH378" s="159"/>
      <c r="BI378" s="159"/>
      <c r="BJ378" s="159"/>
      <c r="BK378" s="159"/>
      <c r="BL378" s="159"/>
      <c r="BM378" s="159"/>
      <c r="BN378" s="159"/>
      <c r="BO378" s="159"/>
      <c r="BP378" s="159"/>
      <c r="BQ378" s="159"/>
      <c r="BR378" s="159"/>
      <c r="BS378" s="159"/>
      <c r="BT378" s="159"/>
      <c r="BU378" s="159"/>
      <c r="BV378" s="159"/>
      <c r="BW378" s="259"/>
      <c r="BX378" s="235"/>
    </row>
    <row r="379" spans="1:76" x14ac:dyDescent="0.2">
      <c r="A379" s="262"/>
      <c r="B379" s="262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262"/>
      <c r="AE379" s="157"/>
    </row>
  </sheetData>
  <sheetProtection selectLockedCells="1" selectUnlockedCells="1"/>
  <mergeCells count="45">
    <mergeCell ref="AU1:BA1"/>
    <mergeCell ref="AU3:BA5"/>
    <mergeCell ref="A7:BA7"/>
    <mergeCell ref="C8:BA8"/>
    <mergeCell ref="C9:BA9"/>
    <mergeCell ref="I11:BA11"/>
    <mergeCell ref="I12:BA12"/>
    <mergeCell ref="I13:X13"/>
    <mergeCell ref="I14:X14"/>
    <mergeCell ref="I15:AE15"/>
    <mergeCell ref="I16:BA16"/>
    <mergeCell ref="H19:Q19"/>
    <mergeCell ref="R19:T20"/>
    <mergeCell ref="U19:V20"/>
    <mergeCell ref="A18:T18"/>
    <mergeCell ref="U18:AD18"/>
    <mergeCell ref="A19:C20"/>
    <mergeCell ref="D19:E20"/>
    <mergeCell ref="F19:G20"/>
    <mergeCell ref="AI18:AN19"/>
    <mergeCell ref="AH18:AH20"/>
    <mergeCell ref="AG18:AG20"/>
    <mergeCell ref="AF18:AF20"/>
    <mergeCell ref="AE18:AE20"/>
    <mergeCell ref="BW31:BW32"/>
    <mergeCell ref="BW43:BW201"/>
    <mergeCell ref="H20:I20"/>
    <mergeCell ref="K20:L20"/>
    <mergeCell ref="M20:Q20"/>
    <mergeCell ref="AC19:AD20"/>
    <mergeCell ref="Z19:AB20"/>
    <mergeCell ref="Y19:Y20"/>
    <mergeCell ref="X19:X20"/>
    <mergeCell ref="W19:W20"/>
    <mergeCell ref="AZ18:BA19"/>
    <mergeCell ref="AU18:AY19"/>
    <mergeCell ref="AT18:AT20"/>
    <mergeCell ref="AS18:AS20"/>
    <mergeCell ref="AO18:AP19"/>
    <mergeCell ref="AS217:AS219"/>
    <mergeCell ref="AS222:AS224"/>
    <mergeCell ref="AS225:AS239"/>
    <mergeCell ref="AE246:AE251"/>
    <mergeCell ref="AS22:AS26"/>
    <mergeCell ref="AS28:AS210"/>
  </mergeCells>
  <pageMargins left="0.11811023622047245" right="0.31496062992125984" top="0.35433070866141736" bottom="0.35433070866141736" header="0.31496062992125984" footer="0.31496062992125984"/>
  <pageSetup paperSize="9" scale="51" firstPageNumber="35" fitToHeight="7" orientation="landscape" useFirstPageNumber="1" r:id="rId1"/>
  <headerFooter alignWithMargins="0">
    <oddHeader>&amp;C&amp;P</oddHeader>
  </headerFooter>
  <rowBreaks count="5" manualBreakCount="5">
    <brk id="31" max="74" man="1"/>
    <brk id="56" max="74" man="1"/>
    <brk id="101" max="74" man="1"/>
    <brk id="141" max="74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/>
  <cp:lastPrinted>2018-08-03T09:52:37Z</cp:lastPrinted>
  <dcterms:created xsi:type="dcterms:W3CDTF">2015-11-10T06:02:58Z</dcterms:created>
  <dcterms:modified xsi:type="dcterms:W3CDTF">2018-08-03T11:47:19Z</dcterms:modified>
</cp:coreProperties>
</file>